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45" windowHeight="7650"/>
  </bookViews>
  <sheets>
    <sheet name="Bill Summary " sheetId="1" r:id="rId1"/>
    <sheet name="Bill 1" sheetId="2" state="hidden" r:id="rId2"/>
    <sheet name="Bill 2" sheetId="3" r:id="rId3"/>
    <sheet name="Bill 6" sheetId="4" r:id="rId4"/>
    <sheet name="Bill 8" sheetId="8" r:id="rId5"/>
    <sheet name="Bill 17" sheetId="6" r:id="rId6"/>
    <sheet name="Sheet1" sheetId="9"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Print_Area" localSheetId="1">'Bill 1'!$A$1:$G$46</definedName>
    <definedName name="_xlnm.Print_Area" localSheetId="5">'Bill 17'!$A$1:$G$155</definedName>
    <definedName name="_xlnm.Print_Area" localSheetId="2">'Bill 2'!$A$1:$G$39</definedName>
    <definedName name="_xlnm.Print_Area" localSheetId="3">'Bill 6'!$A$1:$G$50</definedName>
    <definedName name="_xlnm.Print_Area" localSheetId="4">'Bill 8'!$A$1:$G$85</definedName>
    <definedName name="_xlnm.Print_Area" localSheetId="0">'Bill Summary '!$A$1:$I$151</definedName>
    <definedName name="_xlnm.Print_Titles" localSheetId="1">'Bill 1'!$2:$4</definedName>
    <definedName name="_xlnm.Print_Titles" localSheetId="5">'Bill 17'!$2:$4</definedName>
    <definedName name="_xlnm.Print_Titles" localSheetId="2">'Bill 2'!$2:$4</definedName>
    <definedName name="_xlnm.Print_Titles" localSheetId="3">'Bill 6'!$2:$4</definedName>
    <definedName name="_xlnm.Print_Titles" localSheetId="4">'Bill 8'!$2:$4</definedName>
    <definedName name="_xlnm.Print_Titles" localSheetId="0">'Bill Summary '!$4:$4</definedName>
  </definedNames>
  <calcPr calcId="152511"/>
</workbook>
</file>

<file path=xl/calcChain.xml><?xml version="1.0" encoding="utf-8"?>
<calcChain xmlns="http://schemas.openxmlformats.org/spreadsheetml/2006/main">
  <c r="E14" i="3" l="1"/>
  <c r="E13" i="3"/>
  <c r="E12" i="3"/>
  <c r="I2" i="1" l="1"/>
  <c r="G68" i="6" l="1"/>
  <c r="G69" i="6"/>
  <c r="G76" i="6"/>
  <c r="G155" i="6"/>
  <c r="F151" i="6"/>
  <c r="E151" i="6"/>
  <c r="E116" i="6"/>
  <c r="F103" i="6"/>
  <c r="E103" i="6"/>
  <c r="F100" i="6"/>
  <c r="E100" i="6"/>
  <c r="F90" i="6"/>
  <c r="E90" i="6"/>
  <c r="F88" i="6"/>
  <c r="E88" i="6"/>
  <c r="F87" i="6"/>
  <c r="E87" i="6"/>
  <c r="F86" i="6"/>
  <c r="E86" i="6"/>
  <c r="F85" i="6"/>
  <c r="E85" i="6"/>
  <c r="F84" i="6"/>
  <c r="E84" i="6"/>
  <c r="F83" i="6"/>
  <c r="E83" i="6"/>
  <c r="F82" i="6"/>
  <c r="E82" i="6"/>
  <c r="F81" i="6"/>
  <c r="E81" i="6"/>
  <c r="F80" i="6"/>
  <c r="E80" i="6"/>
  <c r="F79" i="6"/>
  <c r="E79" i="6"/>
  <c r="E64" i="6"/>
  <c r="E63" i="6"/>
  <c r="E61" i="6"/>
  <c r="E60" i="6"/>
  <c r="E59" i="6"/>
  <c r="F51" i="6"/>
  <c r="E51" i="6"/>
  <c r="E50" i="6"/>
  <c r="E46" i="6"/>
  <c r="E45" i="6"/>
  <c r="E44" i="6"/>
  <c r="E38" i="6"/>
  <c r="E35" i="6"/>
  <c r="E32" i="6"/>
  <c r="E31" i="6"/>
  <c r="E29" i="6"/>
  <c r="F15" i="6"/>
  <c r="E15" i="6"/>
  <c r="F14" i="6"/>
  <c r="E14" i="6"/>
  <c r="E13" i="6"/>
  <c r="E12" i="6"/>
  <c r="E11" i="6"/>
  <c r="E7" i="6"/>
  <c r="E22" i="8"/>
  <c r="F66" i="8"/>
  <c r="E66" i="8"/>
  <c r="E64" i="8"/>
  <c r="F62" i="8"/>
  <c r="E62" i="8"/>
  <c r="E61" i="8"/>
  <c r="E59" i="8"/>
  <c r="E56" i="8"/>
  <c r="E55" i="8"/>
  <c r="E53" i="8"/>
  <c r="E48" i="8"/>
  <c r="E44" i="8"/>
  <c r="E39" i="8"/>
  <c r="E38" i="8"/>
  <c r="E37" i="8"/>
  <c r="E35" i="8"/>
  <c r="E34" i="8"/>
  <c r="E33" i="8"/>
  <c r="E32" i="8"/>
  <c r="E31" i="8"/>
  <c r="E20" i="8"/>
  <c r="E17" i="8"/>
  <c r="E16" i="8"/>
  <c r="E12" i="8"/>
  <c r="E10" i="8"/>
  <c r="E9" i="8"/>
  <c r="F48" i="4"/>
  <c r="E48" i="4"/>
  <c r="E46" i="4"/>
  <c r="E43" i="4"/>
  <c r="E42" i="4"/>
  <c r="E34" i="4"/>
  <c r="E31" i="4"/>
  <c r="E30" i="4"/>
  <c r="E29" i="4"/>
  <c r="E28" i="4"/>
  <c r="E27" i="4"/>
  <c r="E22" i="4"/>
  <c r="E19" i="4"/>
  <c r="E13" i="4"/>
  <c r="E12" i="4"/>
  <c r="E11" i="4"/>
  <c r="F35" i="3"/>
  <c r="F34" i="3"/>
  <c r="F31" i="3"/>
  <c r="F30" i="3"/>
  <c r="F27" i="3"/>
  <c r="F24" i="3"/>
  <c r="F23" i="3"/>
  <c r="F19" i="3"/>
  <c r="F18" i="3"/>
  <c r="F16" i="3"/>
  <c r="F14" i="3"/>
  <c r="F13" i="3"/>
  <c r="F12" i="3"/>
  <c r="F6" i="3"/>
  <c r="C9" i="9" l="1"/>
  <c r="G48" i="4" l="1"/>
  <c r="G38" i="4" l="1"/>
  <c r="G65" i="8"/>
  <c r="G62" i="8"/>
  <c r="G8" i="8"/>
  <c r="G63" i="8" l="1"/>
  <c r="G66" i="8"/>
  <c r="G39" i="4"/>
  <c r="G44" i="4"/>
  <c r="G57" i="8"/>
  <c r="G54" i="8"/>
  <c r="F25" i="2"/>
  <c r="F22" i="2"/>
  <c r="F11" i="2"/>
  <c r="F39" i="2"/>
  <c r="F38" i="2"/>
  <c r="F35" i="2"/>
  <c r="F34" i="2"/>
  <c r="F31" i="2"/>
  <c r="F28" i="2"/>
  <c r="F24" i="2"/>
  <c r="F6" i="2"/>
  <c r="G136" i="6" l="1"/>
  <c r="G82" i="8"/>
  <c r="G81" i="8"/>
  <c r="G80" i="8"/>
  <c r="G79" i="8"/>
  <c r="G78" i="8"/>
  <c r="G77" i="8"/>
  <c r="G76" i="8"/>
  <c r="G75" i="8"/>
  <c r="G74" i="8"/>
  <c r="G73" i="8"/>
  <c r="G72" i="8"/>
  <c r="G71" i="8"/>
  <c r="G60" i="8"/>
  <c r="G58" i="8"/>
  <c r="G52" i="8"/>
  <c r="G51" i="8"/>
  <c r="G50" i="8"/>
  <c r="G49" i="8"/>
  <c r="G47" i="8"/>
  <c r="G30" i="8"/>
  <c r="G29" i="8"/>
  <c r="G28" i="8"/>
  <c r="G27" i="8"/>
  <c r="G26" i="8"/>
  <c r="G25" i="8"/>
  <c r="G24" i="8"/>
  <c r="G23" i="8"/>
  <c r="G21" i="8"/>
  <c r="G19" i="8"/>
  <c r="G18" i="8"/>
  <c r="G14" i="8"/>
  <c r="G11" i="8"/>
  <c r="G83" i="8" l="1"/>
  <c r="H43" i="1" s="1"/>
  <c r="G94" i="6" l="1"/>
  <c r="H132" i="1"/>
  <c r="G38" i="3"/>
  <c r="G39" i="3" s="1"/>
  <c r="H19" i="1" s="1"/>
  <c r="G45" i="2"/>
  <c r="G46" i="2" s="1"/>
  <c r="H12" i="1" s="1"/>
  <c r="G43" i="2"/>
  <c r="H103" i="6"/>
  <c r="K6" i="6" l="1"/>
  <c r="E160" i="6"/>
  <c r="G160" i="6" s="1"/>
  <c r="E159" i="6"/>
  <c r="G159" i="6" s="1"/>
  <c r="E158" i="6"/>
  <c r="G158" i="6" s="1"/>
  <c r="K9" i="6" l="1"/>
  <c r="G37" i="4" l="1"/>
  <c r="G36" i="4"/>
  <c r="G32" i="4"/>
  <c r="G9" i="4"/>
  <c r="G96" i="6" l="1"/>
  <c r="G59" i="6"/>
  <c r="G36" i="6"/>
  <c r="G34" i="6"/>
  <c r="G24" i="4"/>
  <c r="G23" i="4"/>
  <c r="G97" i="6" l="1"/>
  <c r="H135" i="1" s="1"/>
  <c r="G20" i="3"/>
  <c r="G15" i="3"/>
  <c r="G11" i="3"/>
  <c r="G10" i="3"/>
  <c r="G9" i="3"/>
  <c r="G8" i="3"/>
  <c r="G23" i="2"/>
  <c r="G21" i="2"/>
  <c r="G20" i="2"/>
  <c r="G19" i="2"/>
  <c r="G18" i="2"/>
  <c r="G17" i="2"/>
  <c r="G16" i="2"/>
  <c r="G15" i="2"/>
  <c r="G14" i="2"/>
  <c r="G12" i="2"/>
  <c r="G11" i="2"/>
  <c r="G10" i="2"/>
  <c r="G9" i="2"/>
  <c r="G8" i="2"/>
  <c r="H11" i="1" l="1"/>
  <c r="G6" i="2" l="1"/>
  <c r="G35" i="2" l="1"/>
  <c r="G34" i="2"/>
  <c r="G24" i="2"/>
  <c r="G38" i="2"/>
  <c r="G25" i="2"/>
  <c r="G31" i="2"/>
  <c r="G32" i="2" s="1"/>
  <c r="H8" i="1" s="1"/>
  <c r="G28" i="2"/>
  <c r="G29" i="2" s="1"/>
  <c r="H7" i="1" s="1"/>
  <c r="G39" i="2"/>
  <c r="G36" i="2" l="1"/>
  <c r="H9" i="1" s="1"/>
  <c r="G22" i="2"/>
  <c r="G26" i="2" s="1"/>
  <c r="H6" i="1" s="1"/>
  <c r="G40" i="2"/>
  <c r="H10" i="1" s="1"/>
  <c r="G30" i="6" l="1"/>
  <c r="G106" i="6" l="1"/>
  <c r="G107" i="6" s="1"/>
  <c r="H143" i="1" s="1"/>
  <c r="G127" i="6" l="1"/>
  <c r="G132" i="6" l="1"/>
  <c r="G133" i="6" l="1"/>
  <c r="G125" i="6"/>
  <c r="G126" i="6" l="1"/>
  <c r="G134" i="6"/>
  <c r="G123" i="6"/>
  <c r="G128" i="6" l="1"/>
  <c r="G135" i="6"/>
  <c r="G129" i="6" l="1"/>
  <c r="G130" i="6"/>
  <c r="G103" i="6" l="1"/>
  <c r="G104" i="6" s="1"/>
  <c r="H142" i="1" s="1"/>
  <c r="G100" i="6" l="1"/>
  <c r="G101" i="6" s="1"/>
  <c r="H141" i="1" s="1"/>
  <c r="G151" i="6"/>
  <c r="G152" i="6" s="1"/>
  <c r="H147" i="1" s="1"/>
  <c r="G51" i="6" l="1"/>
  <c r="G138" i="6" l="1"/>
  <c r="G137" i="6"/>
  <c r="G139" i="6" l="1"/>
  <c r="H145" i="1" s="1"/>
  <c r="G70" i="6" l="1"/>
  <c r="H130" i="1" s="1"/>
  <c r="G33" i="4" l="1"/>
  <c r="G40" i="4" l="1"/>
  <c r="G41" i="4" l="1"/>
  <c r="G15" i="6" l="1"/>
  <c r="G14" i="6" l="1"/>
  <c r="G79" i="6" l="1"/>
  <c r="G81" i="6" l="1"/>
  <c r="G80" i="6" l="1"/>
  <c r="G60" i="6" l="1"/>
  <c r="G61" i="6" l="1"/>
  <c r="H148" i="1" l="1"/>
  <c r="G65" i="6" l="1"/>
  <c r="G85" i="6"/>
  <c r="G86" i="6" l="1"/>
  <c r="G64" i="6" l="1"/>
  <c r="G87" i="6" l="1"/>
  <c r="G88" i="6" l="1"/>
  <c r="G83" i="6"/>
  <c r="G82" i="6" l="1"/>
  <c r="G84" i="6"/>
  <c r="G63" i="6" l="1"/>
  <c r="G66" i="6" s="1"/>
  <c r="H129" i="1" s="1"/>
  <c r="K17" i="1" l="1"/>
  <c r="J129" i="1"/>
  <c r="G77" i="6" l="1"/>
  <c r="H133" i="1" s="1"/>
  <c r="C10" i="9" l="1"/>
  <c r="J133" i="1"/>
  <c r="G90" i="6" l="1"/>
  <c r="G91" i="6" s="1"/>
  <c r="H134" i="1" s="1"/>
  <c r="C13" i="9" l="1"/>
  <c r="J134" i="1"/>
  <c r="K42" i="1"/>
  <c r="J37" i="1"/>
  <c r="J146" i="1" l="1"/>
  <c r="J124" i="1"/>
  <c r="J144" i="1" l="1"/>
  <c r="J121" i="1" l="1"/>
  <c r="K126" i="1" l="1"/>
  <c r="J150" i="1" l="1"/>
  <c r="G47" i="4" l="1"/>
  <c r="G26" i="4" l="1"/>
  <c r="F20" i="4"/>
  <c r="G20" i="4" s="1"/>
  <c r="G16" i="4" l="1"/>
  <c r="E144" i="6" l="1"/>
  <c r="G144" i="6" s="1"/>
  <c r="E146" i="6" l="1"/>
  <c r="G146" i="6" s="1"/>
  <c r="E147" i="6"/>
  <c r="G147" i="6" s="1"/>
  <c r="E145" i="6"/>
  <c r="G145" i="6" s="1"/>
  <c r="E34" i="3" l="1"/>
  <c r="G34" i="3" s="1"/>
  <c r="E6" i="3"/>
  <c r="G6" i="3" s="1"/>
  <c r="E23" i="3"/>
  <c r="G23" i="3" s="1"/>
  <c r="E30" i="3"/>
  <c r="G30" i="3" s="1"/>
  <c r="E31" i="3"/>
  <c r="G31" i="3" s="1"/>
  <c r="C3" i="9" l="1"/>
  <c r="G32" i="3"/>
  <c r="H17" i="1" s="1"/>
  <c r="G14" i="3"/>
  <c r="G12" i="3"/>
  <c r="G13" i="3"/>
  <c r="E35" i="3"/>
  <c r="G35" i="3" s="1"/>
  <c r="G36" i="3" s="1"/>
  <c r="E19" i="3"/>
  <c r="G19" i="3" s="1"/>
  <c r="E27" i="3"/>
  <c r="G27" i="3" s="1"/>
  <c r="G28" i="3" s="1"/>
  <c r="H16" i="1" s="1"/>
  <c r="E24" i="3"/>
  <c r="G24" i="3" s="1"/>
  <c r="G25" i="3" s="1"/>
  <c r="H15" i="1" s="1"/>
  <c r="C5" i="9" l="1"/>
  <c r="H18" i="1"/>
  <c r="E18" i="3"/>
  <c r="G18" i="3" s="1"/>
  <c r="C6" i="9" l="1"/>
  <c r="E16" i="3" l="1"/>
  <c r="G16" i="3" s="1"/>
  <c r="C4" i="9" l="1"/>
  <c r="G21" i="3"/>
  <c r="H21" i="3" l="1"/>
  <c r="H14" i="1"/>
  <c r="H39" i="3"/>
  <c r="J17" i="1" l="1"/>
  <c r="K18" i="1" s="1"/>
  <c r="F13" i="4" l="1"/>
  <c r="G13" i="4" s="1"/>
  <c r="F46" i="4" l="1"/>
  <c r="G46" i="4" s="1"/>
  <c r="F37" i="8" l="1"/>
  <c r="G37" i="8" s="1"/>
  <c r="F39" i="8" l="1"/>
  <c r="G39" i="8" s="1"/>
  <c r="F61" i="8"/>
  <c r="G61" i="8" s="1"/>
  <c r="F64" i="8" l="1"/>
  <c r="G64" i="8" s="1"/>
  <c r="F34" i="8" l="1"/>
  <c r="G34" i="8" s="1"/>
  <c r="F38" i="8" l="1"/>
  <c r="G38" i="8" s="1"/>
  <c r="F9" i="8"/>
  <c r="G9" i="8" s="1"/>
  <c r="F32" i="8" l="1"/>
  <c r="G32" i="8" s="1"/>
  <c r="F11" i="4" l="1"/>
  <c r="G11" i="4" s="1"/>
  <c r="F33" i="8"/>
  <c r="G33" i="8" s="1"/>
  <c r="F28" i="4" l="1"/>
  <c r="G28" i="4" s="1"/>
  <c r="F27" i="4" l="1"/>
  <c r="G27" i="4" s="1"/>
  <c r="F55" i="8"/>
  <c r="G55" i="8" s="1"/>
  <c r="F20" i="8" l="1"/>
  <c r="G20" i="8" s="1"/>
  <c r="F35" i="8"/>
  <c r="G35" i="8" s="1"/>
  <c r="F30" i="4" l="1"/>
  <c r="G30" i="4" s="1"/>
  <c r="F22" i="4" l="1"/>
  <c r="G22" i="4" s="1"/>
  <c r="F31" i="4"/>
  <c r="G31" i="4" s="1"/>
  <c r="F53" i="8"/>
  <c r="G53" i="8" s="1"/>
  <c r="F31" i="8" l="1"/>
  <c r="G31" i="8" s="1"/>
  <c r="F59" i="8"/>
  <c r="G59" i="8" s="1"/>
  <c r="F48" i="8"/>
  <c r="G48" i="8" s="1"/>
  <c r="F44" i="8" l="1"/>
  <c r="G44" i="8" s="1"/>
  <c r="F29" i="4"/>
  <c r="G29" i="4" s="1"/>
  <c r="F42" i="4" l="1"/>
  <c r="G42" i="4" s="1"/>
  <c r="F56" i="8"/>
  <c r="G56" i="8" s="1"/>
  <c r="G67" i="8" s="1"/>
  <c r="F17" i="8"/>
  <c r="G17" i="8" s="1"/>
  <c r="F43" i="4"/>
  <c r="G43" i="4" s="1"/>
  <c r="F34" i="4"/>
  <c r="G34" i="4" s="1"/>
  <c r="H42" i="1" l="1"/>
  <c r="F16" i="8"/>
  <c r="G16" i="8" s="1"/>
  <c r="F12" i="8" l="1"/>
  <c r="G12" i="8" s="1"/>
  <c r="F19" i="4" l="1"/>
  <c r="G19" i="4" s="1"/>
  <c r="F38" i="6" l="1"/>
  <c r="G38" i="6" s="1"/>
  <c r="F50" i="6"/>
  <c r="G50" i="6" s="1"/>
  <c r="G53" i="6" s="1"/>
  <c r="H127" i="1" l="1"/>
  <c r="F142" i="6" l="1"/>
  <c r="F6" i="6" l="1"/>
  <c r="F111" i="6"/>
  <c r="F21" i="6"/>
  <c r="F25" i="6" l="1"/>
  <c r="F7" i="6" l="1"/>
  <c r="G7" i="6" s="1"/>
  <c r="F13" i="6"/>
  <c r="G13" i="6" s="1"/>
  <c r="F117" i="6"/>
  <c r="F118" i="6" l="1"/>
  <c r="F12" i="6" l="1"/>
  <c r="G12" i="6" s="1"/>
  <c r="F115" i="6"/>
  <c r="F148" i="6" l="1"/>
  <c r="F8" i="6" l="1"/>
  <c r="F9" i="6" l="1"/>
  <c r="F31" i="6" l="1"/>
  <c r="G31" i="6" s="1"/>
  <c r="F11" i="6"/>
  <c r="G11" i="6" s="1"/>
  <c r="F116" i="6"/>
  <c r="G116" i="6" s="1"/>
  <c r="F32" i="6"/>
  <c r="G32" i="6" s="1"/>
  <c r="F35" i="6"/>
  <c r="G35" i="6" s="1"/>
  <c r="F22" i="8"/>
  <c r="G22" i="8" s="1"/>
  <c r="F143" i="6"/>
  <c r="F10" i="6" l="1"/>
  <c r="F29" i="6"/>
  <c r="G29" i="6" s="1"/>
  <c r="G41" i="6" s="1"/>
  <c r="H125" i="1" s="1"/>
  <c r="F45" i="6"/>
  <c r="G45" i="6" s="1"/>
  <c r="F112" i="6"/>
  <c r="F44" i="6" l="1"/>
  <c r="G44" i="6" s="1"/>
  <c r="F10" i="8"/>
  <c r="G10" i="8" s="1"/>
  <c r="G40" i="8" s="1"/>
  <c r="F12" i="4"/>
  <c r="G12" i="4" s="1"/>
  <c r="G49" i="4" s="1"/>
  <c r="F46" i="6"/>
  <c r="G46" i="6" s="1"/>
  <c r="F114" i="6"/>
  <c r="F113" i="6"/>
  <c r="I50" i="4" l="1"/>
  <c r="H37" i="1"/>
  <c r="G48" i="6"/>
  <c r="H41" i="1"/>
  <c r="G85" i="8"/>
  <c r="C8" i="9" l="1"/>
  <c r="J42" i="1"/>
  <c r="H126" i="1"/>
  <c r="K37" i="1"/>
  <c r="C7" i="9"/>
  <c r="E111" i="6" l="1"/>
  <c r="G111" i="6" s="1"/>
  <c r="E143" i="6"/>
  <c r="G143" i="6" s="1"/>
  <c r="E142" i="6"/>
  <c r="G142" i="6" s="1"/>
  <c r="E112" i="6" l="1"/>
  <c r="G112" i="6" s="1"/>
  <c r="E113" i="6"/>
  <c r="G113" i="6" s="1"/>
  <c r="E25" i="6"/>
  <c r="G25" i="6" s="1"/>
  <c r="G26" i="6" s="1"/>
  <c r="H124" i="1" s="1"/>
  <c r="E117" i="6" l="1"/>
  <c r="G117" i="6" s="1"/>
  <c r="E148" i="6"/>
  <c r="G148" i="6" s="1"/>
  <c r="G149" i="6" s="1"/>
  <c r="E114" i="6"/>
  <c r="G114" i="6" s="1"/>
  <c r="E118" i="6"/>
  <c r="G118" i="6" s="1"/>
  <c r="H146" i="1" l="1"/>
  <c r="E6" i="6"/>
  <c r="G6" i="6" s="1"/>
  <c r="E115" i="6"/>
  <c r="G115" i="6" s="1"/>
  <c r="G119" i="6" s="1"/>
  <c r="H144" i="1" s="1"/>
  <c r="E8" i="6"/>
  <c r="G8" i="6" s="1"/>
  <c r="E10" i="6" l="1"/>
  <c r="G10" i="6" s="1"/>
  <c r="E9" i="6"/>
  <c r="G9" i="6" s="1"/>
  <c r="G17" i="6" s="1"/>
  <c r="H121" i="1" s="1"/>
  <c r="C11" i="9" l="1"/>
  <c r="E21" i="6" l="1"/>
  <c r="G21" i="6" s="1"/>
  <c r="G23" i="6" s="1"/>
  <c r="H123" i="1" l="1"/>
  <c r="H53" i="6"/>
  <c r="H155" i="6"/>
  <c r="J126" i="1" l="1"/>
  <c r="C12" i="9"/>
  <c r="C14" i="9" s="1"/>
  <c r="H150" i="1"/>
  <c r="I14" i="1" l="1"/>
  <c r="I80" i="1"/>
  <c r="I25" i="1"/>
  <c r="I139" i="1"/>
  <c r="I68" i="1"/>
  <c r="I79" i="1"/>
  <c r="I10" i="1"/>
  <c r="I81" i="1"/>
  <c r="I27" i="1"/>
  <c r="I97" i="1"/>
  <c r="I134" i="1"/>
  <c r="I87" i="1"/>
  <c r="I59" i="1"/>
  <c r="I96" i="1"/>
  <c r="I39" i="1"/>
  <c r="I94" i="1"/>
  <c r="I122" i="1"/>
  <c r="I19" i="1"/>
  <c r="I133" i="1"/>
  <c r="I117" i="1"/>
  <c r="I142" i="1"/>
  <c r="I90" i="1"/>
  <c r="I53" i="1"/>
  <c r="I52" i="1"/>
  <c r="I111" i="1"/>
  <c r="I88" i="1"/>
  <c r="I23" i="1"/>
  <c r="I89" i="1"/>
  <c r="I43" i="1"/>
  <c r="I73" i="1"/>
  <c r="I26" i="1"/>
  <c r="I12" i="1"/>
  <c r="I48" i="1"/>
  <c r="I92" i="1"/>
  <c r="J151" i="1"/>
  <c r="I114" i="1"/>
  <c r="I84" i="1"/>
  <c r="I105" i="1"/>
  <c r="I44" i="1"/>
  <c r="I83" i="1"/>
  <c r="I75" i="1"/>
  <c r="I136" i="1"/>
  <c r="I137" i="1"/>
  <c r="I47" i="1"/>
  <c r="I110" i="1"/>
  <c r="I38" i="1"/>
  <c r="I57" i="1"/>
  <c r="I98" i="1"/>
  <c r="I60" i="1"/>
  <c r="I71" i="1"/>
  <c r="I74" i="1"/>
  <c r="I72" i="1"/>
  <c r="I32" i="1"/>
  <c r="I63" i="1"/>
  <c r="I143" i="1"/>
  <c r="I31" i="1"/>
  <c r="I49" i="1"/>
  <c r="I24" i="1"/>
  <c r="I65" i="1"/>
  <c r="H152" i="1"/>
  <c r="I82" i="1"/>
  <c r="I78" i="1"/>
  <c r="I102" i="1"/>
  <c r="H151" i="1"/>
  <c r="I91" i="1"/>
  <c r="I55" i="1"/>
  <c r="I61" i="1"/>
  <c r="I129" i="1"/>
  <c r="I22" i="1"/>
  <c r="I103" i="1"/>
  <c r="I58" i="1"/>
  <c r="I119" i="1"/>
  <c r="I115" i="1"/>
  <c r="I76" i="1"/>
  <c r="I62" i="1"/>
  <c r="I85" i="1"/>
  <c r="I109" i="1"/>
  <c r="I112" i="1"/>
  <c r="I40" i="1"/>
  <c r="I67" i="1"/>
  <c r="I138" i="1"/>
  <c r="I100" i="1"/>
  <c r="I16" i="1"/>
  <c r="I54" i="1"/>
  <c r="I77" i="1"/>
  <c r="I66" i="1"/>
  <c r="I6" i="1"/>
  <c r="I15" i="1"/>
  <c r="I141" i="1"/>
  <c r="I17" i="1"/>
  <c r="I21" i="1"/>
  <c r="I128" i="1"/>
  <c r="I46" i="1"/>
  <c r="I64" i="1"/>
  <c r="I28" i="1"/>
  <c r="I118" i="1"/>
  <c r="I147" i="1"/>
  <c r="I8" i="1"/>
  <c r="I135" i="1"/>
  <c r="I45" i="1"/>
  <c r="I20" i="1"/>
  <c r="I131" i="1"/>
  <c r="I145" i="1"/>
  <c r="I140" i="1"/>
  <c r="I34" i="1"/>
  <c r="I70" i="1"/>
  <c r="I116" i="1"/>
  <c r="I51" i="1"/>
  <c r="I69" i="1"/>
  <c r="I113" i="1"/>
  <c r="I130" i="1"/>
  <c r="I9" i="1"/>
  <c r="I148" i="1"/>
  <c r="I132" i="1"/>
  <c r="I35" i="1"/>
  <c r="I95" i="1"/>
  <c r="I108" i="1"/>
  <c r="I106" i="1"/>
  <c r="I30" i="1"/>
  <c r="I7" i="1"/>
  <c r="I13" i="1"/>
  <c r="I50" i="1"/>
  <c r="I29" i="1"/>
  <c r="I56" i="1"/>
  <c r="I11" i="1"/>
  <c r="I33" i="1"/>
  <c r="I104" i="1"/>
  <c r="J154" i="1"/>
  <c r="I86" i="1"/>
  <c r="I93" i="1"/>
  <c r="I107" i="1"/>
  <c r="I99" i="1"/>
  <c r="I101" i="1"/>
  <c r="I120" i="1"/>
  <c r="I36" i="1"/>
  <c r="I18" i="1"/>
  <c r="I42" i="1"/>
  <c r="I127" i="1"/>
  <c r="I125" i="1"/>
  <c r="I37" i="1"/>
  <c r="I41" i="1"/>
  <c r="I126" i="1"/>
  <c r="I124" i="1"/>
  <c r="I144" i="1"/>
  <c r="I146" i="1"/>
  <c r="I121" i="1"/>
  <c r="I123" i="1"/>
  <c r="B51" i="1" l="1"/>
  <c r="B119" i="1"/>
  <c r="I150" i="1"/>
  <c r="B6" i="1"/>
  <c r="B38" i="1"/>
</calcChain>
</file>

<file path=xl/sharedStrings.xml><?xml version="1.0" encoding="utf-8"?>
<sst xmlns="http://schemas.openxmlformats.org/spreadsheetml/2006/main" count="1369" uniqueCount="740">
  <si>
    <t>Bill No</t>
  </si>
  <si>
    <t>WIDENING AND STRENGTHENING OF EXISTING ROAD</t>
  </si>
  <si>
    <t>A1.1</t>
  </si>
  <si>
    <t>Earthwork up to top of the sub-grade including excavation in soil, soft rock and hard rock including Cleaning &amp; grubbing with required site clearance etc.</t>
  </si>
  <si>
    <t>A1.2</t>
  </si>
  <si>
    <t>A1.3</t>
  </si>
  <si>
    <t>A1.4</t>
  </si>
  <si>
    <t>A1.5</t>
  </si>
  <si>
    <t>Widening and repair of culverts</t>
  </si>
  <si>
    <t>-</t>
  </si>
  <si>
    <t>A1.6</t>
  </si>
  <si>
    <t>A2.1</t>
  </si>
  <si>
    <t>A2.2</t>
  </si>
  <si>
    <t>A2.3</t>
  </si>
  <si>
    <t>A2.4</t>
  </si>
  <si>
    <t>A3.1</t>
  </si>
  <si>
    <t>A3.2</t>
  </si>
  <si>
    <t>Minor Bridges</t>
  </si>
  <si>
    <t>A3.3</t>
  </si>
  <si>
    <t>A3.4</t>
  </si>
  <si>
    <t>(a)</t>
  </si>
  <si>
    <t>(b)</t>
  </si>
  <si>
    <t>WIDENING  AND  REPAIRS OF MAJOR BRIDGES</t>
  </si>
  <si>
    <t>A4.1</t>
  </si>
  <si>
    <t>Foundation</t>
  </si>
  <si>
    <t>A4.2</t>
  </si>
  <si>
    <t>Sub-structure</t>
  </si>
  <si>
    <t>A4.3</t>
  </si>
  <si>
    <t>A4.4</t>
  </si>
  <si>
    <t>A4.5</t>
  </si>
  <si>
    <t>WIDENING AND REPAIR OF ROB/RUB</t>
  </si>
  <si>
    <t>A5.1</t>
  </si>
  <si>
    <t>ROB</t>
  </si>
  <si>
    <t>(i)</t>
  </si>
  <si>
    <t>(ii)</t>
  </si>
  <si>
    <t>(iii)</t>
  </si>
  <si>
    <t>(iv)</t>
  </si>
  <si>
    <t>(v)</t>
  </si>
  <si>
    <t>A5.2</t>
  </si>
  <si>
    <t>RUB</t>
  </si>
  <si>
    <t>NEW MAJOR BRIDGES</t>
  </si>
  <si>
    <t>A6.1</t>
  </si>
  <si>
    <t>A7.1</t>
  </si>
  <si>
    <t>A8.1</t>
  </si>
  <si>
    <t>A8.2</t>
  </si>
  <si>
    <t>A8.3</t>
  </si>
  <si>
    <t>A8.4</t>
  </si>
  <si>
    <t>OTHER WORKS</t>
  </si>
  <si>
    <t>A9.1</t>
  </si>
  <si>
    <t>Toll Plaza</t>
  </si>
  <si>
    <t xml:space="preserve">Road side drain </t>
  </si>
  <si>
    <t>Road signs, marking, Km stones, Safety devices etc.</t>
  </si>
  <si>
    <t>Pavement Marking</t>
  </si>
  <si>
    <t>Crash barrier/W metal crash barrier</t>
  </si>
  <si>
    <t>Traffic Sign</t>
  </si>
  <si>
    <t>(d)</t>
  </si>
  <si>
    <t>Road Boundary stone, km Stone,5th km stone and hectometer stone</t>
  </si>
  <si>
    <t>(f)</t>
  </si>
  <si>
    <t>Traffic impact Attenuators at Abutments and Piers traffic island</t>
  </si>
  <si>
    <t>(g)</t>
  </si>
  <si>
    <t>Road furniture (overhead signboard etc.)</t>
  </si>
  <si>
    <t>(h)</t>
  </si>
  <si>
    <t>Project facilities</t>
  </si>
  <si>
    <t>Truck lay-byes</t>
  </si>
  <si>
    <t>Bus bays and Bus Shelter</t>
  </si>
  <si>
    <t>Others including Cable duct &amp; Lighing on Bridges, etc.</t>
  </si>
  <si>
    <t>Road Side Plantation, Median plantation &amp; Turfing of the embankment slope</t>
  </si>
  <si>
    <t>Traffic diversion, Safety and traffic management during construction</t>
  </si>
  <si>
    <t>Slope Protection Works as special requirement for hill road</t>
  </si>
  <si>
    <t>Civil  Cost Per Km (In Cr.)</t>
  </si>
  <si>
    <t>Item No</t>
  </si>
  <si>
    <t>Descriptions</t>
  </si>
  <si>
    <t>Unit</t>
  </si>
  <si>
    <t>Estimated Quantity</t>
  </si>
  <si>
    <t>Rate (Rs.)</t>
  </si>
  <si>
    <t>Amount (Rs.)</t>
  </si>
  <si>
    <t>2.3 (ii) A</t>
  </si>
  <si>
    <t>a</t>
  </si>
  <si>
    <t>(iii) B</t>
  </si>
  <si>
    <t>Rubble stone masonry in cement mortar</t>
  </si>
  <si>
    <t>cum</t>
  </si>
  <si>
    <t>b</t>
  </si>
  <si>
    <t>(i) II A</t>
  </si>
  <si>
    <t>Cement Concrete Grade M-15 &amp; M-20</t>
  </si>
  <si>
    <t>c</t>
  </si>
  <si>
    <t>(i) II B</t>
  </si>
  <si>
    <t>Prestressed / Reinforced cement concrete grade M-20 &amp; above</t>
  </si>
  <si>
    <t>d</t>
  </si>
  <si>
    <t>e</t>
  </si>
  <si>
    <t>2.10 B</t>
  </si>
  <si>
    <t>f</t>
  </si>
  <si>
    <t>2.4 (ix) B</t>
  </si>
  <si>
    <t xml:space="preserve"> Removing all types of hume pipes and stacking serviceable material with all leads &amp; lifts including earthwork and dismantling of masonry works.Above 600 mm to 900 mm dia.</t>
  </si>
  <si>
    <t>m</t>
  </si>
  <si>
    <t>Cutting of Trees, including Cutting of Trunks, Branches and Removal (Cutting of trees,including cutting of trunks, branches and removal of stumps, roots, stacking of serviceable material with all lifts and up to a lead of 1000 mtrs and earth filling in the depression/pit.)</t>
  </si>
  <si>
    <t xml:space="preserve">Girth from 300mm to 600mm </t>
  </si>
  <si>
    <t>Girth above 600mm to 900mm</t>
  </si>
  <si>
    <t xml:space="preserve">Girth above 900mm to1800mm </t>
  </si>
  <si>
    <t xml:space="preserve">Girth above 1800mm </t>
  </si>
  <si>
    <t>3.19        Case-I</t>
  </si>
  <si>
    <t>Rate Analysis</t>
  </si>
  <si>
    <t>sqm</t>
  </si>
  <si>
    <t>4.1 A (i)</t>
  </si>
  <si>
    <t>Cum</t>
  </si>
  <si>
    <t>5.6 (ii)</t>
  </si>
  <si>
    <t>5.8(i)</t>
  </si>
  <si>
    <r>
      <rPr>
        <b/>
        <sz val="10"/>
        <rFont val="Tahoma"/>
        <family val="2"/>
      </rPr>
      <t>Dismantling of Structures</t>
    </r>
    <r>
      <rPr>
        <sz val="10"/>
        <rFont val="Tahoma"/>
        <family val="2"/>
      </rPr>
      <t xml:space="preserve"> (Dismantling of existing structures like culverts, bridges, retaining walls and other structure comprising of masonry, cement concrete, wood work, steel work, including T&amp;P and scaffolding wherever necessary, sorting the dismantled material, disposal of unserviceable material and stacking the serviceable material with all lifts and lead of 1000 metres)</t>
    </r>
  </si>
  <si>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t>
    </r>
  </si>
  <si>
    <r>
      <rPr>
        <b/>
        <sz val="10"/>
        <rFont val="Tahoma"/>
        <family val="2"/>
      </rPr>
      <t>Excavation in Hilly Area in Ordinary Rock by Mechanical Means not Requiring Blasting</t>
    </r>
    <r>
      <rPr>
        <sz val="10"/>
        <rFont val="Tahoma"/>
        <family val="2"/>
      </rPr>
      <t xml:space="preserve"> (Excavation in hilly area in ordinary rock not requiring ballasting by mechanical means including cutting and trimming of slopes and disposal of cut material with all lift and lead upto 1000 metres )</t>
    </r>
  </si>
  <si>
    <r>
      <rPr>
        <b/>
        <sz val="10"/>
        <rFont val="Tahoma"/>
        <family val="2"/>
      </rPr>
      <t>Excavation in Hilly Areas in Hard Rock Requiring Blasting</t>
    </r>
    <r>
      <rPr>
        <sz val="10"/>
        <rFont val="Tahoma"/>
        <family val="2"/>
      </rPr>
      <t xml:space="preserve"> (Excavation in hilly areas in hard rock requiring blasting, by mechanical means including trimming of slopes and disposal of cut material with all lifts and lead upto 1000 metres.) </t>
    </r>
  </si>
  <si>
    <r>
      <rPr>
        <b/>
        <sz val="10"/>
        <rFont val="Tahoma"/>
        <family val="2"/>
      </rPr>
      <t>Excavation in Hard Rock (controlled blasting) with disposal upto 1000 metres</t>
    </r>
    <r>
      <rPr>
        <sz val="10"/>
        <rFont val="Tahoma"/>
        <family val="2"/>
      </rPr>
      <t xml:space="preserve"> (Excavation for roadway in hard rock with controlled blasting by drilling, blasting and breaking,trimming of bottom and side slopes in accordance with requirements of lines, grades and cross sections, loading and disposal of cut road with in all lifts and leads upto 1000 metres )</t>
    </r>
  </si>
  <si>
    <r>
      <rPr>
        <b/>
        <sz val="10"/>
        <rFont val="Tahoma"/>
        <family val="2"/>
      </rPr>
      <t>Construction of Embankment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r>
      <rPr>
        <b/>
        <sz val="10"/>
        <rFont val="Tahoma"/>
        <family val="2"/>
      </rPr>
      <t>for Embankment only</t>
    </r>
  </si>
  <si>
    <r>
      <rPr>
        <b/>
        <sz val="10"/>
        <rFont val="Tahoma"/>
        <family val="2"/>
      </rPr>
      <t>Compacting original ground supporting subgrade</t>
    </r>
    <r>
      <rPr>
        <sz val="10"/>
        <rFont val="Tahoma"/>
        <family val="2"/>
      </rPr>
      <t xml:space="preserve"> (Loosening of the ground upto a level of 500 mm below the subgrade level, watered, graded and compacted in layers to meet requirement of table 300-2 for subgrade construction.) where Subgrade CBR is more than 8%,200 mm depth is taken for this item.</t>
    </r>
  </si>
  <si>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grading-I material</t>
    </r>
  </si>
  <si>
    <r>
      <rPr>
        <b/>
        <sz val="10"/>
        <rFont val="Tahoma"/>
        <family val="2"/>
      </rPr>
      <t>Wet Mix Macadam</t>
    </r>
    <r>
      <rPr>
        <sz val="10"/>
        <rFont val="Tahoma"/>
        <family val="2"/>
      </rPr>
      <t xml:space="preserve"> (Providing, laying, spreading and compacting graded stone aggregate to wet mix macadam specification including premixing the Material with water at OMC in mechanical mix plant carriage of mixed Material by tipper to site, laying in uniform layers with paver in sub- base / base course on well prepared surface and compacting with vibratory roller to achieve the desired density.)</t>
    </r>
  </si>
  <si>
    <r>
      <rPr>
        <b/>
        <sz val="10"/>
        <rFont val="Tahoma"/>
        <family val="2"/>
      </rPr>
      <t>Prime coat</t>
    </r>
    <r>
      <rPr>
        <sz val="10"/>
        <rFont val="Tahoma"/>
        <family val="2"/>
      </rPr>
      <t xml:space="preserve"> (Providing and applying primer coat with bitumen emulsion on prepared surface of granular Base including clearing of road surface and spraying primer at the rate of 0.60 kg/sqm using mechanical means.)</t>
    </r>
  </si>
  <si>
    <r>
      <rPr>
        <b/>
        <sz val="10"/>
        <rFont val="Tahoma"/>
        <family val="2"/>
      </rPr>
      <t>Tack Coat</t>
    </r>
    <r>
      <rPr>
        <sz val="10"/>
        <rFont val="Tahoma"/>
        <family val="2"/>
      </rPr>
      <t xml:space="preserve"> (Providing and applying tack coat with bitumen emulsion using emulsion pressure distributor at the rate of 0.20 kg per sqm on the prepared bituminous/granular surface cleaned with mechanical broom.)</t>
    </r>
  </si>
  <si>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</si>
  <si>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A1.1.02</t>
  </si>
  <si>
    <t>A1.1.01</t>
  </si>
  <si>
    <t>A1.1.03</t>
  </si>
  <si>
    <t>A1.1.04</t>
  </si>
  <si>
    <t>A1.1.05</t>
  </si>
  <si>
    <t>A1.1.06</t>
  </si>
  <si>
    <t>A1.1.07</t>
  </si>
  <si>
    <t>A1.1.08</t>
  </si>
  <si>
    <t>A1.1.09</t>
  </si>
  <si>
    <t>A1.1.10</t>
  </si>
  <si>
    <t>A1.1.11</t>
  </si>
  <si>
    <t>Granular  work  (Sub base, Base, Shoulders)</t>
  </si>
  <si>
    <t>Total for A1.1 (Earthwork up to top of the sub-grade including excavation in soil, soft rock and hard rock including Cleaning &amp; grubbing with required site clearance etc.) : Carried Forward to Bill Summary</t>
  </si>
  <si>
    <t>BILL NO- 1: A1 - WIDENING AND STRENGTHENING OF EXISTING ROAD</t>
  </si>
  <si>
    <t>BILL NO- 2: NEW 2-LANE ALIGNMENT</t>
  </si>
  <si>
    <t>A2.1.01</t>
  </si>
  <si>
    <t>A2.1.03</t>
  </si>
  <si>
    <t>A2.1.02</t>
  </si>
  <si>
    <t>A2.1.04</t>
  </si>
  <si>
    <t>A2.1.05</t>
  </si>
  <si>
    <t>A2.1.06</t>
  </si>
  <si>
    <t>A2.1.07</t>
  </si>
  <si>
    <t>A2.1.08</t>
  </si>
  <si>
    <t>A2.1.09</t>
  </si>
  <si>
    <t>A2.1.10</t>
  </si>
  <si>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</si>
  <si>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</si>
  <si>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t>Total for A2.1 (Earthwork up to top of the sub-grade including excavation in soil, soft rock and hard rock including Cleaning &amp; grubbing with required site clearance etc.) : Carried Forward to Bill Summary</t>
  </si>
  <si>
    <t>Number</t>
  </si>
  <si>
    <r>
      <rPr>
        <b/>
        <sz val="10"/>
        <rFont val="Tahoma"/>
        <family val="2"/>
      </rPr>
      <t>Bituminous Concrete</t>
    </r>
    <r>
      <rPr>
        <sz val="10"/>
        <rFont val="Tahoma"/>
        <family val="2"/>
      </rPr>
      <t xml:space="preserve"> (Providing and laying bituminous concrete with 100-120 TPH batch type hot mix plant producing an average output of 75 tonnes per hour using crushed aggregates of specified grading, premixed with bituminous binder @ 5.4 to 5.6 % of mix and filler, transporting the hot mix to work site, laying with a hydrostatic paver finisher with sensor control to the required grade, level and alignment, rolling with smooth wheeled, vibratory and tandem rollers to achieve the desired compaction as per MORTH specification clause No. 509 complete in all respects) For grading-I (13 mm nominal size)</t>
    </r>
  </si>
  <si>
    <t>ha</t>
  </si>
  <si>
    <t>3.13 (i)</t>
  </si>
  <si>
    <r>
      <rPr>
        <b/>
        <sz val="10"/>
        <rFont val="Tahoma"/>
        <family val="2"/>
      </rPr>
      <t>Excavation for structures</t>
    </r>
    <r>
      <rPr>
        <sz val="10"/>
        <rFont val="Tahoma"/>
        <family val="2"/>
      </rPr>
      <t xml:space="preserve"> (Earth Work in excavation of foundation of structures as per drawing and technical specification, including setting out, construction of shoring and bracing, removal of stumps and other deleterious matter, dressing of sites and bottom, backfilling the excavation earth to the extent required and utilizing the remaining earth locally for road work.)</t>
    </r>
  </si>
  <si>
    <t>Case B</t>
  </si>
  <si>
    <r>
      <rPr>
        <b/>
        <sz val="10"/>
        <rFont val="Tahoma"/>
        <family val="2"/>
      </rPr>
      <t>Ordinary Soil</t>
    </r>
    <r>
      <rPr>
        <sz val="10"/>
        <rFont val="Tahoma"/>
        <family val="2"/>
      </rPr>
      <t xml:space="preserve"> (Mechanical means)</t>
    </r>
  </si>
  <si>
    <t xml:space="preserve">     (ii) Protection Works &amp; Catchpits</t>
  </si>
  <si>
    <t>(c)</t>
  </si>
  <si>
    <t>3.8 A</t>
  </si>
  <si>
    <t>(e)</t>
  </si>
  <si>
    <t>12.8 A</t>
  </si>
  <si>
    <t>G(p) Case-II</t>
  </si>
  <si>
    <t>(12.40+13.6+14.2)/3</t>
  </si>
  <si>
    <t>Supplying, fitting and placing un-coated HYSD bar reinforcement in foundation,Sub-structure and superstructure complete as per drawing and technical specifications.</t>
  </si>
  <si>
    <t>MT</t>
  </si>
  <si>
    <t xml:space="preserve">     (ii) Retaining walls</t>
  </si>
  <si>
    <t xml:space="preserve">     (iii) Protection Works &amp; Catchpits</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</si>
  <si>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t>
  </si>
  <si>
    <t>Back filling behind abutment, wing wall and return wall complete as per drawing and Technical specification</t>
  </si>
  <si>
    <t>Drainage Spouts complete as per drawing and Technical specification.</t>
  </si>
  <si>
    <t>8.3 (ii)</t>
  </si>
  <si>
    <t>Printing new letter and figures of any shade (Printing new letter and figures of any shade with synthetic enamel paint black or any other approved colour to give an even shade). English and Roman</t>
  </si>
  <si>
    <t>Painting on concrete surface (Providing and applying 2 coats of water based cement paint to unplastered concrete surface after cleaning the surface of dirt, dust, oil, grease,efflorescence and applying paint @ of 1 litre for 2 Sq.m. )</t>
  </si>
  <si>
    <t>Providing weep holes in Brick masonry/Plain/Reinforced concrete abutment, wing wall/return wall with 100 mm dia AC pipe, extending through the full width of the structure with slope of 1V :20H towards drawing foce. Complete as per drawing and Technical specifications.</t>
  </si>
  <si>
    <t>12.8 E case-II</t>
  </si>
  <si>
    <t>RCC/PCC for rigid flooring,buffle pier,blocks,chutes etc.excluding reinforcement complete as per drawings and Technical Specification Section 1700 and 2200</t>
  </si>
  <si>
    <t xml:space="preserve">     (i) Protection Works &amp; Catchpits</t>
  </si>
  <si>
    <t>Cost per culvert</t>
  </si>
  <si>
    <t>Earth work in excavation of foundation of structures as per drawing and technical specification, including setting out, construction of shoring and bracing,removal of stumps and other deleterious matter, dressing of sides and bottom and backfilling with approved material.</t>
  </si>
  <si>
    <t>12.1 I B</t>
  </si>
  <si>
    <t>In ordinary soil  by Mechanical means upto 3m depth</t>
  </si>
  <si>
    <t>12.1 II B</t>
  </si>
  <si>
    <t>In ordinary rock(not requiring blasting) by Mechanical means upto 3m depth</t>
  </si>
  <si>
    <t>12.1 IV A</t>
  </si>
  <si>
    <t>Plain/Reinforced cement concrete in open foundation using concrete Mixer complete as per drawing and technical specificatons</t>
  </si>
  <si>
    <t>H case-II</t>
  </si>
  <si>
    <t>Plain/Reinfcrced cement concrete in sub-structure, complete as per drawing and technical specifications.</t>
  </si>
  <si>
    <t>F Case-II</t>
  </si>
  <si>
    <t>M 25 Grade upto 10m height</t>
  </si>
  <si>
    <t>G Case-II</t>
  </si>
  <si>
    <t>M 30 Grade upto 10m height</t>
  </si>
  <si>
    <t>H(q) Case-II</t>
  </si>
  <si>
    <t>M 35 Grade upto 10m height</t>
  </si>
  <si>
    <t>H(r )Case-II</t>
  </si>
  <si>
    <t>M 35 Grade above 10m height</t>
  </si>
  <si>
    <t>Furnishing and Placing Reinforced/Prestressed cement concrete in super-structure as per drawing and Technical Specification.</t>
  </si>
  <si>
    <t>14.1C Case-II (i) (q)</t>
  </si>
  <si>
    <t xml:space="preserve">Solid Slab super-structure, RCC grade M30 </t>
  </si>
  <si>
    <t xml:space="preserve">Supplying, fitting and placing un-coated HYSD bar reinforcement in foundation, sub-structure and superstructure complete as per drawing and technital specifications </t>
  </si>
  <si>
    <t>Steel Girder for Steel Composite Superstructure including railing and fixing of girder with Bearing complete as per drawings and Technical Specification 1000 and 1900.</t>
  </si>
  <si>
    <t>((5.8*.040) for grading I)+5.14)</t>
  </si>
  <si>
    <t>Bituminous (Type 2) Wearing Coat as per drawings and Technical Specification Section 2700.</t>
  </si>
  <si>
    <t>13.5 F (p) Case-II of MORTH Data Book</t>
  </si>
  <si>
    <t>40 thk. PCC (M25) finished with 15 thk plaster (1:3) complete as per drawings and Technical Specification.</t>
  </si>
  <si>
    <t xml:space="preserve">Bearings, of following Type, as per drawings and Technical Specification Section 2000 </t>
  </si>
  <si>
    <t>Market rate</t>
  </si>
  <si>
    <t>Expansion Joints, of following Type as per drawings and Technical Specification Section 2600</t>
  </si>
  <si>
    <t>14.18 (iii)</t>
  </si>
  <si>
    <t xml:space="preserve">m </t>
  </si>
  <si>
    <t>(14.6+14.7)/2</t>
  </si>
  <si>
    <t>Construction of precast RCC railing with casi-in-situ vertical post of M30 Grade, aggregate size not exceeding 12 mm, true to line and grade, tolurence of vertical RCC post not to exceed 1 in 500, centre to centre spacing between vertical post not to exceed 2000 mm, leaving adequate space between vertical post for expansion, complete as per approved drawings and technical specifications.</t>
  </si>
  <si>
    <t>Rm</t>
  </si>
  <si>
    <t>8.22 (i) of MORTH Data Book</t>
  </si>
  <si>
    <t>Providing weep holes in Brick masonry/Plain/Reinforced concrete abutment, wing wall/return wall with 100 mm dia AC pipe, extending through the full width of the structure with slope of 1V:20H towards drawing foce. Complete as per drawing and Technical specifications</t>
  </si>
  <si>
    <r>
      <t xml:space="preserve">Back filling behind abutment, wing wall and return wall with granular material, complete as per drawing and Technical specification. </t>
    </r>
    <r>
      <rPr>
        <b/>
        <sz val="10"/>
        <rFont val="Tahoma"/>
        <family val="2"/>
      </rPr>
      <t>Granular material</t>
    </r>
  </si>
  <si>
    <t>Providing and laying of Filter media with granular materials/stone crushed aggregate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conditlon complete as per drawing and technical specification.</t>
  </si>
  <si>
    <t>12.43 of MORTH Data Book</t>
  </si>
  <si>
    <t xml:space="preserve">Boulder Grouted with Cement Mortar (1 : 3) in annular space around footings complete as per drawings and Technical Specification 304 and 2100 </t>
  </si>
  <si>
    <t>13.5 A(p)</t>
  </si>
  <si>
    <t xml:space="preserve">PCC M-15 in annular space around footings complete as per drawings and Technical Specification 304,1700 and 2100 </t>
  </si>
  <si>
    <t>16.4 + 16.5(b) + (16.1)/3 of MORTH Data Book</t>
  </si>
  <si>
    <t>Preparation of rock foundation surface and filling/ sealing of seams with cement grout or mortar complete as per drawings and Technical Specifications Sections 304 and 2806.</t>
  </si>
  <si>
    <t>Carrying out sub soil investigation / confirmatory boreholes at specified foundation locations before commencement of construction complete as per drawings and Technical Specifications section 2400 or as directed by Engineer.</t>
  </si>
  <si>
    <t>In Soil/Soft rock</t>
  </si>
  <si>
    <t>Lm</t>
  </si>
  <si>
    <t>Hard Rock</t>
  </si>
  <si>
    <t>Culverts and associated Protection Works</t>
  </si>
  <si>
    <t>Road Side Drain</t>
  </si>
  <si>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 </t>
    </r>
  </si>
  <si>
    <t>8.13</t>
  </si>
  <si>
    <t>a) Centre line / Edge / Lane / any other marking</t>
  </si>
  <si>
    <t>8.13*0.86</t>
  </si>
  <si>
    <t>b) Directional Arrows / Lettering</t>
  </si>
  <si>
    <t>Pavement  Marking</t>
  </si>
  <si>
    <t>8.23.A</t>
  </si>
  <si>
    <t>Traffic Signs</t>
  </si>
  <si>
    <t>8.4</t>
  </si>
  <si>
    <t>90 cm equilateral triangle</t>
  </si>
  <si>
    <t>60 cm equilateral triangle</t>
  </si>
  <si>
    <t>60 cm circular</t>
  </si>
  <si>
    <t>80 mm x 60 mm rectangular</t>
  </si>
  <si>
    <t>60 cm x 45 cm rectangular</t>
  </si>
  <si>
    <t>(vi)</t>
  </si>
  <si>
    <t>60 cm x 60 cm square</t>
  </si>
  <si>
    <t>(vii)</t>
  </si>
  <si>
    <t>90 cm high octagon</t>
  </si>
  <si>
    <t xml:space="preserve">90 cm Circular </t>
  </si>
  <si>
    <t>(vii)*2/3</t>
  </si>
  <si>
    <t>60 cm high octagon</t>
  </si>
  <si>
    <t>(v)*0.5/0.45</t>
  </si>
  <si>
    <t>8.5</t>
  </si>
  <si>
    <t>8.6</t>
  </si>
  <si>
    <t>8.14</t>
  </si>
  <si>
    <t>5th kilometre stone (precast)</t>
  </si>
  <si>
    <t>Ordinary Kilometer stone (Precast)</t>
  </si>
  <si>
    <t>Hectometer stone (Precast)</t>
  </si>
  <si>
    <t>8.16</t>
  </si>
  <si>
    <r>
      <t xml:space="preserve">Road Marking with Hot Applied Thermoplastic Compound with Reflectorising Glass Beads on Bituminous Surface 
</t>
    </r>
    <r>
      <rPr>
        <sz val="10"/>
        <rFont val="Tahoma"/>
        <family val="2"/>
      </rPr>
      <t>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</si>
  <si>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r>
      <t xml:space="preserve">Type - A, "W" : Metal Beam Crash Barrier 
</t>
    </r>
    <r>
      <rPr>
        <sz val="10"/>
        <rFont val="Tahoma"/>
        <family val="2"/>
      </rPr>
      <t>Providing and erecting a "W" metal beam crash barrier comprising of 3 mm thick corrugated sheet metal beam rail, 70 cm above road/ground level, fixed on ISMC series channel vertical post, 150 x 75 x 5 mm spaced 2 m centre to centre, 1.8 m high, 1.1 m below ground/road level, all steel parts and fitments to be galvanised by hot dip process, all fittings to conform to IS:1367 and IS:1364, metal beam rail to be fixed on the vertical post with a spacer of channel section 150 x 75 x 5 mm, 330 mm long complete as per clause 810</t>
    </r>
  </si>
  <si>
    <r>
      <t xml:space="preserve">Retro- reflectorised Traffic signs 
</t>
    </r>
    <r>
      <rPr>
        <sz val="10"/>
        <rFont val="Tahoma"/>
        <family val="2"/>
      </rPr>
      <t>Providing and fixing of retro- reflectorised cautionary, 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</si>
  <si>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r>
      <t xml:space="preserve">Direction and Place Identification signs upto 0.9 sqm size board. </t>
    </r>
    <r>
      <rPr>
        <sz val="10"/>
        <rFont val="Tahoma"/>
        <family val="2"/>
      </rPr>
      <t>Providing and erecting direction and place identification retro-reflectorised sign asper IRC:67 made of encapsulated lens type reflective sheeting vide clause 801.3, fixed over aluminium sheeting, 2 mm thick with area not exceeding 0.9 sqm supported on a mild steel single angle iron post 75 x 75 x 6 mm firmly fixed to the ground by means of properly designed foundation with M15 grade cement concrete 45 x 45 x 60 cm, 60 cm below ground level as per approved drawing</t>
    </r>
  </si>
  <si>
    <r>
      <t xml:space="preserve">Direction and Place Identification signs with size more than 0.9 sqm size board.
 </t>
    </r>
    <r>
      <rPr>
        <sz val="10"/>
        <rFont val="Tahoma"/>
        <family val="2"/>
      </rPr>
      <t>Providing and erecting direction and place identification retro- reflectorised sign asper IRC :67 made of encapsulated lens type reflective sheeting vide clause 801.3, fixed over aluminium sheeting, 2 mm thick with area exceeding 0.9 sqm supported on a mild steel angle iron post 75 mm x 75 mm x 6 mm, 2 Nos. firmly fixed to the ground by means of properly designed foundation with M 15 grade cement concrete45 cm x 45 cm x 60 cm, 60 cm below ground level as per approved drawing</t>
    </r>
  </si>
  <si>
    <r>
      <t xml:space="preserve">Kilo Metre Stone 
</t>
    </r>
    <r>
      <rPr>
        <sz val="10"/>
        <rFont val="Tahoma"/>
        <family val="2"/>
      </rPr>
      <t>Reinforced cement concrete M15grade kilometre stone of standard design as per IRC:8-1980, fixing in position including painting and printing etc</t>
    </r>
  </si>
  <si>
    <r>
      <t xml:space="preserve">Boundary pillar 
</t>
    </r>
    <r>
      <rPr>
        <sz val="10"/>
        <rFont val="Tahoma"/>
        <family val="2"/>
      </rPr>
      <t>Reinforced cement concrete M15 grade boundary pillars of standard design as per IRC:25-1967, fixed in position including finishing and lettering but excluding painting</t>
    </r>
  </si>
  <si>
    <r>
      <rPr>
        <b/>
        <sz val="10"/>
        <rFont val="Tahoma"/>
        <family val="2"/>
      </rPr>
      <t>Retro- reflectorised Traffic signs</t>
    </r>
    <r>
      <rPr>
        <sz val="10"/>
        <rFont val="Tahoma"/>
        <family val="2"/>
      </rPr>
      <t xml:space="preserve"> (Providing and fixing of retro- reflectorised cautionary,mandatory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</si>
  <si>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t>Traffic blinker LED delineator, stud, reflective payment marker,  tree reflector</t>
  </si>
  <si>
    <t>8.7 A</t>
  </si>
  <si>
    <t>Truss and Vertical Support</t>
  </si>
  <si>
    <t>8.7 B</t>
  </si>
  <si>
    <t>Aluminium alloy plate for over head sign</t>
  </si>
  <si>
    <t>Plain/Reinforced cement concrete in open foundation complete as per drawing and technical specifications PCC grade M-15</t>
  </si>
  <si>
    <t>12.8 E case -II</t>
  </si>
  <si>
    <t>g</t>
  </si>
  <si>
    <t xml:space="preserve">Steel Reinforcement Fe 500D in Foundation, Substructures Superstructure etc. complete as per drawings and Technical Specification Section 1600 </t>
  </si>
  <si>
    <r>
      <t xml:space="preserve">Road Delineators 
</t>
    </r>
    <r>
      <rPr>
        <sz val="10"/>
        <rFont val="Tahoma"/>
        <family val="2"/>
      </rPr>
      <t>Supplying and installation of delineators (road way indicators, hazard markers, object markers), 80-100 cm high above ground level, painted black and white in 15 cm wide stripes, fitted with 80 x 100 mm rectangular or 75 mm dia circular reflectorised panels at the top, buried or pressed into the ground and confirming toIRC-79 and the drawings.</t>
    </r>
  </si>
  <si>
    <r>
      <t xml:space="preserve">Overhead Signs 
</t>
    </r>
    <r>
      <rPr>
        <sz val="10"/>
        <rFont val="Tahoma"/>
        <family val="2"/>
      </rPr>
      <t>Providing and erecting overhead signs with a corrosion resistant aluminium alloy sheet reflectorised with high intensity retro-reflective sheeting of encapsulated lense type with vertical and lateral clearance given in clause 802.2 and 802.3 and installed as per clause 802.7 over a designed support system of aluminium alloy or galvanised steel trestles and trusses of sections and type as per structural design requirements and approved plans</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</si>
  <si>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Soil(Mechanical means) Depth upto 3 m</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</si>
  <si>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rock(not required blasting</t>
    </r>
    <r>
      <rPr>
        <sz val="10"/>
        <rFont val="Tahoma"/>
        <family val="2"/>
      </rPr>
      <t xml:space="preserve">) </t>
    </r>
    <r>
      <rPr>
        <b/>
        <sz val="10"/>
        <rFont val="Tahoma"/>
        <family val="2"/>
      </rPr>
      <t>Depth upto 3 m</t>
    </r>
    <r>
      <rPr>
        <sz val="10"/>
        <rFont val="Tahoma"/>
        <family val="2"/>
      </rPr>
      <t xml:space="preserve"> (Mechanical means)</t>
    </r>
  </si>
  <si>
    <t>Project Faciliites</t>
  </si>
  <si>
    <t>Truck Laybye</t>
  </si>
  <si>
    <t>Bus Bye and Bus Shelter</t>
  </si>
  <si>
    <t>Bus Bay Shelter ( As per Drawing)</t>
  </si>
  <si>
    <t>4.2</t>
  </si>
  <si>
    <t>8.2</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</si>
  <si>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Grading-II(19 mm nominal size)</t>
    </r>
  </si>
  <si>
    <t>View Point / Recreational Areas as per Technical Specification Clause A-3.</t>
  </si>
  <si>
    <r>
      <t xml:space="preserve">Plain/ Reinforced Cement Concrete in Open Foundation complete as per Drawing and Technical Specifications. Including steel shuttering formwork PCC Grade M15
</t>
    </r>
    <r>
      <rPr>
        <b/>
        <sz val="10"/>
        <rFont val="Cambria"/>
        <family val="1"/>
      </rPr>
      <t/>
    </r>
  </si>
  <si>
    <t>Parapet Wall</t>
  </si>
  <si>
    <t>a)</t>
  </si>
  <si>
    <t>b)</t>
  </si>
  <si>
    <t xml:space="preserve"> Excavation for RE wall as per drawings and Technical Specification</t>
  </si>
  <si>
    <r>
      <rPr>
        <b/>
        <sz val="10"/>
        <rFont val="Tahoma"/>
        <family val="2"/>
      </rPr>
      <t>Excavation for Structure</t>
    </r>
    <r>
      <rPr>
        <sz val="10"/>
        <rFont val="Tahoma"/>
        <family val="2"/>
      </rPr>
      <t>(Earth work in excavation of foundation of structures as per drawing and technical specification, including setting out, construction of shoring and bracing,removal of stumps and other deleterious matter, dressing of sides and bottom and backfilling with approved material.</t>
    </r>
    <r>
      <rPr>
        <b/>
        <sz val="10"/>
        <rFont val="Tahoma"/>
        <family val="2"/>
      </rPr>
      <t xml:space="preserve">Hard rock (blasting prohibited) </t>
    </r>
    <r>
      <rPr>
        <sz val="10"/>
        <rFont val="Tahoma"/>
        <family val="2"/>
      </rPr>
      <t>Mechanical means</t>
    </r>
  </si>
  <si>
    <t>3.24 A</t>
  </si>
  <si>
    <t>A2.3.01</t>
  </si>
  <si>
    <t>A2.4.01</t>
  </si>
  <si>
    <t>A1.3.01</t>
  </si>
  <si>
    <t>A1.4.01</t>
  </si>
  <si>
    <t>A1.5.01</t>
  </si>
  <si>
    <t>A1.6.01</t>
  </si>
  <si>
    <t xml:space="preserve">Junctions (Major &amp; Minor) </t>
  </si>
  <si>
    <t>Hydro Seeding of Cut Slopes in Soil</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</si>
  <si>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</si>
  <si>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Plain/Reinforced cement concrete in sub-structure complete as per drawing and technical specifications.</t>
  </si>
  <si>
    <t>Preparation of Subgrade in Rocky Formation as per Technical Specification Clause 301 for grading-I Material</t>
  </si>
  <si>
    <t>`4.12' x 0.1'</t>
  </si>
  <si>
    <t>0.416 sqm area of PCC M 20 drain</t>
  </si>
  <si>
    <r>
      <rPr>
        <b/>
        <sz val="10"/>
        <rFont val="Tahoma"/>
        <family val="2"/>
      </rPr>
      <t>Construction of Subgrade and Shoulder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</si>
  <si>
    <t>0.88 RCC; 0.16 PCC and 60 Kg/cum</t>
  </si>
  <si>
    <t>(12.40 +13.6+14.2)/3</t>
  </si>
  <si>
    <t>Entire Length except Gabion/RE Wall Length = 43223</t>
  </si>
  <si>
    <t>3.34 - Credit of Rs 500/-</t>
  </si>
  <si>
    <t>3.9 - Credit of Rs 500/-</t>
  </si>
  <si>
    <t>M 35 Grade</t>
  </si>
  <si>
    <r>
      <rPr>
        <b/>
        <sz val="10"/>
        <rFont val="Tahoma"/>
        <family val="2"/>
      </rPr>
      <t>Seeding and Mulching</t>
    </r>
    <r>
      <rPr>
        <sz val="10"/>
        <rFont val="Tahoma"/>
        <family val="2"/>
      </rPr>
      <t xml:space="preserve"> (Preparation of seed bed on previously laid top soil, furnishing and placing of seeds, fertilizer, mulching material, applying bituminous emulsion at the rate of 0.23 litres per sqm and laying and fixing jute netting, including watering for 3 months all as per clause 308)</t>
    </r>
  </si>
  <si>
    <t>8.4 (v)</t>
  </si>
  <si>
    <t xml:space="preserve">Gabion Parapet Wall as per drawing and  technical specification </t>
  </si>
  <si>
    <t>per m rate of W Beam Crash Barrier</t>
  </si>
  <si>
    <t>per m rate of Gabion Parapet Wall</t>
  </si>
  <si>
    <t>per m rate of R R Masonry Parapet Wall</t>
  </si>
  <si>
    <r>
      <rPr>
        <b/>
        <sz val="10"/>
        <rFont val="Tahoma"/>
        <family val="2"/>
      </rPr>
      <t>Surface Drains in Soil : Catch Water Drain</t>
    </r>
    <r>
      <rPr>
        <sz val="10"/>
        <rFont val="Tahoma"/>
        <family val="2"/>
      </rPr>
      <t xml:space="preserve">
Construction of unlined surface drains of average cross sectional area 0.40 sqm in soil to specified lines, grades, levels and dimensions to the requirement of clause 301 and 309. Excavated material to be used in embankment within a lead of50 metres (average lead 25 metres)</t>
    </r>
  </si>
  <si>
    <t>Cementitious base for hard shoulder (Total 3 metre wide including both sides having thickness 200 mm)</t>
  </si>
  <si>
    <t>Hydroseeding</t>
  </si>
  <si>
    <t>Seeding and Mulching with Jute net all along the perpetual slide locations</t>
  </si>
  <si>
    <t>Catch water drain</t>
  </si>
  <si>
    <t>Breast wall</t>
  </si>
  <si>
    <t>Catchwater Drain</t>
  </si>
  <si>
    <t xml:space="preserve"> </t>
  </si>
  <si>
    <t>Sub-Base Course</t>
  </si>
  <si>
    <t>Total for A1.2 Sub Base Course : Carried Forward to Bill Summary</t>
  </si>
  <si>
    <t>Non Bituminous Base Course</t>
  </si>
  <si>
    <t>Sub Base Course</t>
  </si>
  <si>
    <t>Total for A1.3 Non Bituminous Base Course : Carried Forward to Bill Summary</t>
  </si>
  <si>
    <t>Bituminous Base Course</t>
  </si>
  <si>
    <t>A1.4.02</t>
  </si>
  <si>
    <t>Total for A1.4 Bituminous Base Course : Carried Forward to Bill Summary</t>
  </si>
  <si>
    <t>Wearing Course</t>
  </si>
  <si>
    <t>Total for A1.5 (Wearing Coat) : Carried Forward to Bill Summary</t>
  </si>
  <si>
    <t>Total for A1.6 (Widening and repair of culverts) : Carried Forward to Bill Summary</t>
  </si>
  <si>
    <t>A1.7</t>
  </si>
  <si>
    <t>Hard shoulder</t>
  </si>
  <si>
    <t>A1.5.02</t>
  </si>
  <si>
    <t>A1.7.01</t>
  </si>
  <si>
    <t>Total for A1.7 (Hard Shoulder) : Carried Forward to Bill Summary</t>
  </si>
  <si>
    <t xml:space="preserve"> Bituminous Base Course</t>
  </si>
  <si>
    <t>Wearing Coat</t>
  </si>
  <si>
    <t>Hard Shoulder</t>
  </si>
  <si>
    <t>A2.5</t>
  </si>
  <si>
    <t>A2.6</t>
  </si>
  <si>
    <t>Total for A2.2 Sub Base Course : Carried Forward to Bill Summary</t>
  </si>
  <si>
    <t>Total for A2.3 Non Bituminous Base Course : Carried Forward to Bill Summary</t>
  </si>
  <si>
    <t>A2.2.01</t>
  </si>
  <si>
    <t>A1.2.01</t>
  </si>
  <si>
    <t>A2.4.02</t>
  </si>
  <si>
    <t>Total for A2.4 Bituminous Base Course : Carried Forward to Bill Summary</t>
  </si>
  <si>
    <t>A2.5.01</t>
  </si>
  <si>
    <t>A2.5.02</t>
  </si>
  <si>
    <t>Total for A5.5 (Wearing Coat) : Carried Forward to Bill Summary</t>
  </si>
  <si>
    <t>A2.6.01</t>
  </si>
  <si>
    <t>Total for A2.6 (Hard Shoulder) : Carried Forward to Bill Summary</t>
  </si>
  <si>
    <t>RECONSTRUCTION/NEW 2-LANE ALIGNMENT/BYPASS(FLEXIBLE PAVEMENT)</t>
  </si>
  <si>
    <t>RECONSTRUCTION/NEW 2-LANE ALIGNMENT/BYPASS(RIGID PAVEMENT)</t>
  </si>
  <si>
    <t>Dry Lean Concrete(DLC) Course</t>
  </si>
  <si>
    <t>Pavemennt Quality Control(PQC) Course</t>
  </si>
  <si>
    <t>RECONSTRUCTION/NEW SERVICE ROAD (FLEXIBLE PAVEMENT)</t>
  </si>
  <si>
    <t>A5.3</t>
  </si>
  <si>
    <t>A5.4</t>
  </si>
  <si>
    <t>RECONSTRUCTION/NEW SERVICE ROAD (RIGID PAVEMENT)</t>
  </si>
  <si>
    <t>RECONSTRUCTION AND NEW CULVERTS ON EXISTING ROAD, REALIGNMENTS, BYPASSES</t>
  </si>
  <si>
    <t>Culverts and associated Protection Works (Length&lt; 6m)</t>
  </si>
  <si>
    <t>WIDENING AND REPAIR OF MINOR BRIDGES (Length &gt; 6 m and &lt; 60 m )</t>
  </si>
  <si>
    <t>NEW MINOR BRIDGES (Length &gt; 6 m and &lt; 60 m )</t>
  </si>
  <si>
    <r>
      <rPr>
        <b/>
        <i/>
        <sz val="10"/>
        <color theme="1"/>
        <rFont val="Tahoma"/>
        <family val="2"/>
      </rPr>
      <t>Foundation + Sub Structures:</t>
    </r>
    <r>
      <rPr>
        <i/>
        <sz val="10"/>
        <color theme="1"/>
        <rFont val="Tahoma"/>
        <family val="2"/>
      </rPr>
      <t xml:space="preserve"> On completion of the foundation work including foundations for wing wall and return walls, abutments, piers upto the abutment/pier cap.</t>
    </r>
  </si>
  <si>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t>
    </r>
  </si>
  <si>
    <r>
      <rPr>
        <b/>
        <i/>
        <sz val="10"/>
        <color theme="1"/>
        <rFont val="Tahoma"/>
        <family val="2"/>
      </rPr>
      <t>Approaches:</t>
    </r>
    <r>
      <rPr>
        <i/>
        <sz val="10"/>
        <color theme="1"/>
        <rFont val="Tahoma"/>
        <family val="2"/>
      </rPr>
      <t xml:space="preserve"> On completion of approaches including retaining wall, stone pitching, protection works complete in all respect and fit for use.</t>
    </r>
  </si>
  <si>
    <r>
      <rPr>
        <b/>
        <i/>
        <sz val="10"/>
        <color theme="1"/>
        <rFont val="Tahoma"/>
        <family val="2"/>
      </rPr>
      <t>Guide Bunds and River Training Works:</t>
    </r>
    <r>
      <rPr>
        <i/>
        <sz val="10"/>
        <color theme="1"/>
        <rFont val="Tahoma"/>
        <family val="2"/>
      </rPr>
      <t xml:space="preserve"> On completion of Guide bunds and river training works complete in all respects.</t>
    </r>
  </si>
  <si>
    <t>WIDENING  AND  REPAIRS OF UNDERPASSES/ OVERPASSES</t>
  </si>
  <si>
    <t>Underpasses/ Overpasses</t>
  </si>
  <si>
    <t>NEW UNDERPASSES/ OVERPASSES</t>
  </si>
  <si>
    <t>A10.1</t>
  </si>
  <si>
    <t>A10.2</t>
  </si>
  <si>
    <t>A10.3</t>
  </si>
  <si>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              Wearing Coat (a) in case of overpass- wearing coat including expansion joint complete in all respects as specified and (b) in case of underpass- Rigid pavement including drainage facility complete in all respects as specified.</t>
    </r>
  </si>
  <si>
    <r>
      <rPr>
        <b/>
        <i/>
        <sz val="10"/>
        <color theme="1"/>
        <rFont val="Tahoma"/>
        <family val="2"/>
      </rPr>
      <t>Approaches:</t>
    </r>
    <r>
      <rPr>
        <i/>
        <sz val="10"/>
        <color theme="1"/>
        <rFont val="Tahoma"/>
        <family val="2"/>
      </rPr>
      <t xml:space="preserve"> On completion of approaches including retaining walls/ Reinforced earth walls, stone pitching, protection works complete in all respect and fit for use.</t>
    </r>
  </si>
  <si>
    <t>A11.1</t>
  </si>
  <si>
    <t>A11.2</t>
  </si>
  <si>
    <t>A11.3</t>
  </si>
  <si>
    <t>A11.4</t>
  </si>
  <si>
    <t>A11.5</t>
  </si>
  <si>
    <t>Super-structure(including bearings)</t>
  </si>
  <si>
    <t>Wearing Coat including expansion joints</t>
  </si>
  <si>
    <t>Miscellaneous items like handrails, crash barriers, road markings etc.</t>
  </si>
  <si>
    <t>A11.6</t>
  </si>
  <si>
    <t>Wing walls/ Return walls</t>
  </si>
  <si>
    <t>A11.7</t>
  </si>
  <si>
    <t>Guide Bunds, River Training Works etc</t>
  </si>
  <si>
    <t>A11.8</t>
  </si>
  <si>
    <t>Approaches (including Retaining  walls, stone pitching and protection works)</t>
  </si>
  <si>
    <t>A12.1</t>
  </si>
  <si>
    <t>A12.2</t>
  </si>
  <si>
    <t>A12.3</t>
  </si>
  <si>
    <t>A12.4</t>
  </si>
  <si>
    <t>A12.5</t>
  </si>
  <si>
    <t>A12.6</t>
  </si>
  <si>
    <t>A12.7</t>
  </si>
  <si>
    <t>A12.8</t>
  </si>
  <si>
    <t>A13.1</t>
  </si>
  <si>
    <t>A13.2</t>
  </si>
  <si>
    <t>Wearing Coat in case of  ROB- wearing coat including expansion joint complete in all respects as specified.</t>
  </si>
  <si>
    <t>Wearing Coat in case of  RUB- Rigid pavement under RUB including drainage facility complete in all respects as specified.</t>
  </si>
  <si>
    <t>NEW ROB/RUB</t>
  </si>
  <si>
    <t>A14.1</t>
  </si>
  <si>
    <t>A14.2</t>
  </si>
  <si>
    <t>WIDENING AND REPAIR OF ELEVATED SECTION/ FLYOVERS/ GRADE SEPARATORS</t>
  </si>
  <si>
    <t>Wearing Coat including expansion joint.</t>
  </si>
  <si>
    <t>Approaches (including Retaining  walls/ Reinforced earth walls, stone pitching and protection works)</t>
  </si>
  <si>
    <t>A.15.1</t>
  </si>
  <si>
    <t>A.16.1</t>
  </si>
  <si>
    <t>NEW ELEVATED SECTION/ FLYOVERS/ GRADE SEPARATORS</t>
  </si>
  <si>
    <t>Repair of protection works other than approaches to the bridges, elevated sections/ fly-overs/ grade separator and ROBs/ RUBs.</t>
  </si>
  <si>
    <t>Rest areas (viewpoint/recreational areas)</t>
  </si>
  <si>
    <t>Rest Areas including View point/recreational areas</t>
  </si>
  <si>
    <t>Amount (in Rs.)</t>
  </si>
  <si>
    <t>Description of Items</t>
  </si>
  <si>
    <t>Total Civil  Cost (In Rs.)</t>
  </si>
  <si>
    <t>Weightage in percentage to the contract price</t>
  </si>
  <si>
    <t>Percentage weightage</t>
  </si>
  <si>
    <t>BILL NO- 6: RECONSTRUCTION AND NEW CULVERTS ON EXISTING ROAD, REALIGNMENTS, BYPASSES</t>
  </si>
  <si>
    <t>A6.1.01</t>
  </si>
  <si>
    <t>A6.1.02</t>
  </si>
  <si>
    <t>A6.1.03</t>
  </si>
  <si>
    <t>A6.1.04</t>
  </si>
  <si>
    <t>A6.1.05</t>
  </si>
  <si>
    <t>A6.1.06</t>
  </si>
  <si>
    <t>A6.1.07</t>
  </si>
  <si>
    <t>A6.1.08</t>
  </si>
  <si>
    <t>A6.1.09</t>
  </si>
  <si>
    <t>Total for A6.1 (Culverts and associated Protection Works) : Carried Forward to Bill Summary</t>
  </si>
  <si>
    <t>A8.01</t>
  </si>
  <si>
    <t>FOUNDATION AND SUBSTRUCTURE</t>
  </si>
  <si>
    <t>A8.01.01</t>
  </si>
  <si>
    <t>A8.01.02</t>
  </si>
  <si>
    <t>A8.01.03</t>
  </si>
  <si>
    <t>A8.01.04</t>
  </si>
  <si>
    <t>Nil</t>
  </si>
  <si>
    <t>A8.01.05</t>
  </si>
  <si>
    <t>A8.01.06</t>
  </si>
  <si>
    <t>A8.01.07</t>
  </si>
  <si>
    <t>A8.01.08</t>
  </si>
  <si>
    <t>A8.01.09</t>
  </si>
  <si>
    <t>Market Rate</t>
  </si>
  <si>
    <t>A8.01.10</t>
  </si>
  <si>
    <t>A8.01.11</t>
  </si>
  <si>
    <t>A8.01.12</t>
  </si>
  <si>
    <t>A8.01.13</t>
  </si>
  <si>
    <t>A8.01.14</t>
  </si>
  <si>
    <t>A8.01.15</t>
  </si>
  <si>
    <t>Total for A8.02 (Foundation+Sub Structure) : Carried Forward to Bill Summary</t>
  </si>
  <si>
    <t>A8.02</t>
  </si>
  <si>
    <t>SUPER STRUCTURE</t>
  </si>
  <si>
    <t>A8.02.01</t>
  </si>
  <si>
    <t>A8.02.02</t>
  </si>
  <si>
    <t>A8.02.03</t>
  </si>
  <si>
    <t>14.25(i) of MORTH DATA BOOK</t>
  </si>
  <si>
    <t>A8.02.04</t>
  </si>
  <si>
    <t>A8.02.05</t>
  </si>
  <si>
    <t>A8.02.06</t>
  </si>
  <si>
    <t>A8.02.07</t>
  </si>
  <si>
    <t>A8.02.08</t>
  </si>
  <si>
    <t>A8.02.09</t>
  </si>
  <si>
    <t>A8.02.10</t>
  </si>
  <si>
    <t>A8.02.11</t>
  </si>
  <si>
    <t>A8.02.12</t>
  </si>
  <si>
    <t>Printing new letter and figures in English and Roman of any shade with synthetic enamel paint black or any other approved colour to give an even shade. English and Roman</t>
  </si>
  <si>
    <t>A8.02.13</t>
  </si>
  <si>
    <t>Painting on concrete surface (Providing and applying 2 coats of water based cement paint to unplastered concrete surface after cleaning the surface of dirt, dust, oil, grease,efflorescence and applying paint @ of 1 litre for 2 Sq.m.)</t>
  </si>
  <si>
    <t>Total for A8.02 (Super Structure) : Carried Forward to Bill Summary</t>
  </si>
  <si>
    <t>A8.03</t>
  </si>
  <si>
    <t>APPROACHES (INCLUDING RETAINING WALL)</t>
  </si>
  <si>
    <t>A7.08.01</t>
  </si>
  <si>
    <t>Excavation for Structure(Earth work in excavation of foundation of structures as per drawing and technical specification, including setting out, construction of shoring and bracing,removal of stumps and other deleterious matter, dressing of sides and bottom and backfilling with approved material.Hard rock (blasting prohibited) Mechanical means</t>
  </si>
  <si>
    <t>A8.03.02</t>
  </si>
  <si>
    <t>A8.03.03</t>
  </si>
  <si>
    <t>A8.03.04</t>
  </si>
  <si>
    <t>H(r)Case-II</t>
  </si>
  <si>
    <t>A8.03.05</t>
  </si>
  <si>
    <t>A8.03.06</t>
  </si>
  <si>
    <t>A8.03.07</t>
  </si>
  <si>
    <t>Back filling behind abutment, wing wall and return wall with granular material, complete as per drawing and Technical specification. Granular material</t>
  </si>
  <si>
    <t>A8.03.08</t>
  </si>
  <si>
    <t>Total for A8.03 (RETAINING WALL) : Carried Forward to Bill Summary</t>
  </si>
  <si>
    <t>Reinforced earth wall</t>
  </si>
  <si>
    <t>Parapet wall</t>
  </si>
  <si>
    <t>A17.1</t>
  </si>
  <si>
    <t>A17.2</t>
  </si>
  <si>
    <t>A17.3</t>
  </si>
  <si>
    <t>A17.4</t>
  </si>
  <si>
    <t>A17.5</t>
  </si>
  <si>
    <t>A17.6</t>
  </si>
  <si>
    <t>A17.7</t>
  </si>
  <si>
    <t>A17.8</t>
  </si>
  <si>
    <t>A17.3.01</t>
  </si>
  <si>
    <t>A17.3.02</t>
  </si>
  <si>
    <t>Total A17.3 Road Side Drain : Carried Forward to Bill Summary</t>
  </si>
  <si>
    <t>A17.4a</t>
  </si>
  <si>
    <t>A17.4a.01</t>
  </si>
  <si>
    <t>Total A17.4a Pavement Marking : Carried Forward to Bill Summary</t>
  </si>
  <si>
    <t>A17.4b</t>
  </si>
  <si>
    <t>A17.4b.01</t>
  </si>
  <si>
    <t>Total A17.4b Crash barrier / W Metal Crash Barrier : Carried Forward to Bill Summary</t>
  </si>
  <si>
    <t>A17.4c</t>
  </si>
  <si>
    <t>A17.4c.01</t>
  </si>
  <si>
    <t>A17.4c.02</t>
  </si>
  <si>
    <t>Total A17.4c Traffic Signs : Carried Forward to Bill Summary</t>
  </si>
  <si>
    <t>A17.4d</t>
  </si>
  <si>
    <t>A17.4d.01</t>
  </si>
  <si>
    <t>A17.4d.02</t>
  </si>
  <si>
    <t>Total A17.4d  Road Boundary stone, km Stone,5th km stone and hectometer stone: Carried Forward to Bill Summary</t>
  </si>
  <si>
    <t>A17.4e</t>
  </si>
  <si>
    <t>A17.4e.01</t>
  </si>
  <si>
    <t>A17.4e.02</t>
  </si>
  <si>
    <t>A17.4e.03</t>
  </si>
  <si>
    <t>Total A17.4e Traffic blinker LED delineator, stud, reflective payment marker,  tree reflector: Carried Forward to Bill Summary</t>
  </si>
  <si>
    <t>A17.4f</t>
  </si>
  <si>
    <t>Total A17.4f Traffic impact Attenuators at Abutments and Piers traffic island: Carried Forward to Bill Summary</t>
  </si>
  <si>
    <t>A17.4g</t>
  </si>
  <si>
    <t>A17.4g.01</t>
  </si>
  <si>
    <t>A17.4h</t>
  </si>
  <si>
    <t>A17.4h.01</t>
  </si>
  <si>
    <t>A17.4h.02</t>
  </si>
  <si>
    <t>A17.5a</t>
  </si>
  <si>
    <t>Total A17.5a: Truck Laybye : Carried Forward to Bill Summary</t>
  </si>
  <si>
    <t>A17.5b</t>
  </si>
  <si>
    <t>A17.5b.01</t>
  </si>
  <si>
    <t>Total A17.5b: Bus Bye : Carried Forward to Bill Summary</t>
  </si>
  <si>
    <t>A17.5c</t>
  </si>
  <si>
    <t>A17.5c.01</t>
  </si>
  <si>
    <t>A17.5c.02</t>
  </si>
  <si>
    <t>A17.5c.03</t>
  </si>
  <si>
    <t>A17.5c.04</t>
  </si>
  <si>
    <t>A17.5c.05</t>
  </si>
  <si>
    <t>A17.5c.06</t>
  </si>
  <si>
    <t>A17.5c.07</t>
  </si>
  <si>
    <t>A17.5c.08</t>
  </si>
  <si>
    <t>Total A17.5c: Junctions (Major &amp; Minor) : Carried Forward to Bill Summary</t>
  </si>
  <si>
    <t>A17.5d</t>
  </si>
  <si>
    <t>A17.5d.01</t>
  </si>
  <si>
    <t>Total A17.5d: Others including Cable duct &amp; Lighing on Bridges, etc.:  Carried Forward to Bill Summary</t>
  </si>
  <si>
    <t>A17.5e</t>
  </si>
  <si>
    <t>A17.5e.01</t>
  </si>
  <si>
    <t>Total A17.5e:Rest Areas including view pont/recreational areas:  Carried Forward to Bill Summary</t>
  </si>
  <si>
    <t>A17.10</t>
  </si>
  <si>
    <t>A17.10a</t>
  </si>
  <si>
    <t>A17.10a.01</t>
  </si>
  <si>
    <t>Total A17.10a: Hydroseeding : Carried Forward to Bill Summary</t>
  </si>
  <si>
    <t>A17.10b</t>
  </si>
  <si>
    <t>A17.10b.01</t>
  </si>
  <si>
    <t>Total A17.10a: Seeding and Mulching: Carried Forward to Bill Summary</t>
  </si>
  <si>
    <t>A17.10c</t>
  </si>
  <si>
    <t>A17.10c.01</t>
  </si>
  <si>
    <t>Total A17.10c: Catchwater Drain : Carried Forward to Bill Summary</t>
  </si>
  <si>
    <t>A17.10d</t>
  </si>
  <si>
    <t>A17.10d.01</t>
  </si>
  <si>
    <t>A17.10d.02</t>
  </si>
  <si>
    <t>A17.10d.03</t>
  </si>
  <si>
    <t>A17.10d.04</t>
  </si>
  <si>
    <t>A17.10e</t>
  </si>
  <si>
    <t>A17.10e.01</t>
  </si>
  <si>
    <t>A17.10e.02</t>
  </si>
  <si>
    <t>Total A17.10e: Reinforced earth Wall : Carried Forward to Bill Summary</t>
  </si>
  <si>
    <t>A17.10f</t>
  </si>
  <si>
    <t>A17.10f.01</t>
  </si>
  <si>
    <t>A17.10f.02</t>
  </si>
  <si>
    <t>Total A17.10f: Breast Wall : Carried Forward to Bill Summary</t>
  </si>
  <si>
    <t>A17.10g</t>
  </si>
  <si>
    <t>A17.10g.01</t>
  </si>
  <si>
    <t>Total A17.10g: Subsurface drain : Carried Forward to Bill Summary</t>
  </si>
  <si>
    <t>A17.10h</t>
  </si>
  <si>
    <t>A17.10h.01</t>
  </si>
  <si>
    <t>Total A17.10h: Parapet Wall : Carried Forward to Bill Summary</t>
  </si>
  <si>
    <t>BILL NO- 17: A17 Other Works</t>
  </si>
  <si>
    <t>Concrete Pavement</t>
  </si>
  <si>
    <r>
      <rPr>
        <b/>
        <sz val="10"/>
        <rFont val="Tahoma"/>
        <family val="2"/>
      </rPr>
      <t>Construction of Embankment with Material obtained from borrowpits</t>
    </r>
    <r>
      <rPr>
        <sz val="10"/>
        <rFont val="Tahoma"/>
        <family val="2"/>
      </rPr>
      <t xml:space="preserve"> (Construction of embankment with approved materials obtained from borrowpits and compacted to meet requirement of table 300-2)-</t>
    </r>
    <r>
      <rPr>
        <b/>
        <sz val="10"/>
        <rFont val="Tahoma"/>
        <family val="2"/>
      </rPr>
      <t>for Embankment only</t>
    </r>
  </si>
  <si>
    <t>A2.1.11</t>
  </si>
  <si>
    <t>Scarifying the existing bituminous road surface to a depth of 50 mm and disposal of scarified material with in all lifts and lead upto 1000 metres.</t>
  </si>
  <si>
    <t>Hazard marker</t>
  </si>
  <si>
    <t xml:space="preserve">Excavation in soil using Hydraulic Excavator CK-90 &amp; Tipper with Disposal upto 1000 metres-Excavation for roadwork in soil with hydraulic excavator of 0.9 cum bucket capacity including cutting and loading in tippers, trimming bottom and side slopes, in accordance with requirements of lines, grades and cross sections, and transporting to the embankment location within all lifts and lead upto 1000 metres. </t>
  </si>
  <si>
    <t>Compacting original ground supporting subgrade (Loosening of the ground upto a level of 500 mm below the subgrade level, watered, graded and compacted in layers to meet requirement of table 300-2 for subgrade construction.) where Subgrade CBR is more than 8%,200 mm depth is taken for this item.</t>
  </si>
  <si>
    <r>
      <rPr>
        <b/>
        <sz val="10"/>
        <rFont val="Tahoma"/>
        <family val="2"/>
      </rPr>
      <t xml:space="preserve">Road Marking with Hot Applied Thermoplastic Compound with Reflectorising Glass Beads on Bituminous Surface </t>
    </r>
    <r>
      <rPr>
        <sz val="10"/>
        <rFont val="Tahoma"/>
        <family val="2"/>
      </rPr>
      <t xml:space="preserve">
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</si>
  <si>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t>A17.5c.09</t>
  </si>
  <si>
    <t>Soil Nailing</t>
  </si>
  <si>
    <t>A17.10f.03</t>
  </si>
  <si>
    <t>A17.10f.04</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</si>
  <si>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Specifications.</t>
  </si>
  <si>
    <t>Design, supply and installation of galvanized steel mesh (galvanization thickness is 86 micron, nominal diameter of bar is 8mm and at connection location 12mm) fascia and minimum galvanization thickness of 86 microns in accordance with BS 729: 1971 (1994)  for Reinforced Earth Composite Hybrid System having High strength Flexible  polymeric strap with trapezoidal grooves on both the edges as primary reinforcement made of polyester core with linear low density polyethylene (LLDPE) coating, which shall be mechanically connected with the galvanized steel mesh fascia at one end and the other end of the High strength flexible Polymeric Strap shall be mechanically connected with  fully threaded hot-dip galvanized geotechnical bars as soil nails (galvanization minimum 500 grams per sqm) yield strength &gt; 670N/mm2 and tensile strength &gt;  800N/mm2. The angle of internal friction of the backfill soil shall not be less than 32 degree and the Plasticity Index shall be less than 6. The soil reinforcement polymeric strap  must be ISO 9001 and CE certified. The specialized system provider for Reinforced Earth Composite Hybrid System must be a ISO 9001 certified company for the last 10 years and the company shall exists in India for last 20 years. The angle of wall should be 70 degree with respect to horizontal</t>
  </si>
  <si>
    <t>Structure height up to 10m</t>
  </si>
  <si>
    <t>PCC M-20 for levelling pad (350mm wide x 150mm thick)</t>
  </si>
  <si>
    <t>Labour cost for Installation of Reinforced Slope Structure System</t>
  </si>
  <si>
    <t>Providing 600 mm drainage gallery as Chimney drain wrapped with non-woven geotextile with 19.5mm passing and 9.1mm retaining aggregates behind reinforced earth zone with proper compaction for entrapping of seepage or subsurface water from the existing slope area .</t>
  </si>
  <si>
    <t>150-200 crushed boulder packing of 400mm wide at the face of Reinforced Slope Structure System.</t>
  </si>
  <si>
    <t xml:space="preserve">Drilling, inserting and grouting including supply of fully threaded solid hot laminated geotechnical bars Freyssi 670 of minimum 25mm dia and yield strength &gt; 670N/sq.mm and tensile strength &gt;800N/sq.mm, spherical nut, washer plate 200 x 200 x 10mm size, coupler for connecting bars, drilling and full-length grouting for developing the bond strength between the soil and grout including all ancillary works and including material, machinery, labour etc.  complete and as directed by Engineer-in-chargeas soil nails that are hot-dip galvanized for strenthening and stabilizing the  slopes, supply of fasteners and nail bearing plates, couplers  with all equipments, labours, machineries, tools and tackles complete as per technical specification with all lead and lift excluding cement and non-shrink grout admixture. </t>
  </si>
  <si>
    <t>Length of the soil nail</t>
  </si>
  <si>
    <t>Washer plate including all fittings (Nut, coupler, etc.)</t>
  </si>
  <si>
    <t>Nos</t>
  </si>
  <si>
    <t>Supply of OPC-43 Grade cement including handling charges etc complete</t>
  </si>
  <si>
    <t>Bags</t>
  </si>
  <si>
    <t>Supply of Admixture to make smooth non shrink grout for anchoring activities including handling charges etc complete</t>
  </si>
  <si>
    <t>Kgs</t>
  </si>
  <si>
    <t>Supply of TechRevetment -  Articulating Block (AB400) fabric form mattress filled with grout having filled up thickness of 100mm  for erosion protections, scour protection, river training works, etc.</t>
  </si>
  <si>
    <t>Sqm</t>
  </si>
  <si>
    <t>Supply of Non-Woven geotextile made from polypropylene. The unit weight is 270 grams per sqm.</t>
  </si>
  <si>
    <t>Supply and Installation of High Strength Fine Aggregate Concrete grout to fill Articulating Block Fabric Form Mattress.</t>
  </si>
  <si>
    <t>A17.10e.03</t>
  </si>
  <si>
    <t>A17.10e.04</t>
  </si>
  <si>
    <t>A17.10e.05</t>
  </si>
  <si>
    <t>A17.10e.06</t>
  </si>
  <si>
    <t>A17.10e.07</t>
  </si>
  <si>
    <t>A17.10e.08</t>
  </si>
  <si>
    <t>A17.10e.09</t>
  </si>
  <si>
    <t>A17.10e.10</t>
  </si>
  <si>
    <t>A17.10e.11</t>
  </si>
  <si>
    <t>A17.10e.12</t>
  </si>
  <si>
    <t>A17.10e.13</t>
  </si>
  <si>
    <t>Retaining wall</t>
  </si>
  <si>
    <t>Retaining Wall</t>
  </si>
  <si>
    <t>Total A17.10d: Retaining wall : Carried Forward to Bill Summary</t>
  </si>
  <si>
    <t>A17.10d.05</t>
  </si>
  <si>
    <t>T Beam Girder super-structure, RCC grade M35</t>
  </si>
  <si>
    <t>Providing and laying 56 mm thick mastic asphalt wearing course with paving grade bitumen meeting the requirements given in Table 500-29, prepared by using mastic cooker and laid to required level and slope after cooking the surface,including providing anti-skid surface with bitumen precoated fine grained hard stone chipping of 13.2 mm nominal size at the rate of 0.005 cum per 10 sqm and an approximate spacing of 10 cm center to center in both direction ,pressed into surface when the temperature of surfaces is not less than 100° C ,protruding 1 mm to 4 mm over mastic surface, all complete as per Clause 515.</t>
  </si>
  <si>
    <t>Providing and laying of asphaltic plug joint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</si>
  <si>
    <t>Providing and laying of compression seal joint consisting of steel armoured nosing at two edges of the joint gap suitably anchored to the deck concrete and a preformed chloroprene elastomer or closed cell foam joint sealer compressed and fixed into the joint gap with special adhesive binder to cater for a horizontal movement upto 40 mm and vertical movement of 3 mm. all as per approved drawings and specifications section Clause 2608 of MORTH specification for Road &amp; Bridge works, (5th revision).</t>
  </si>
  <si>
    <t>Supplying, fitting and fixing in position true to line and level elastomeric bearing conforming to IRC: 83 (Part-II) section IX and clause 2005 of MoRTH specifications for Road &amp; Bridge works (5th revision) complete including all accessories as per drawing and Technical Specifications 2000, 2200 and instruction of Engineer in charge.</t>
  </si>
  <si>
    <t>cc</t>
  </si>
  <si>
    <t>A8.02.14</t>
  </si>
  <si>
    <t>Reinforced cement concrete approach slab including reinforcement and formwork complete as per drawing and Technical specification(M25)</t>
  </si>
  <si>
    <t>Reinforced cement concrete approach slab including reinforcement and formwork complete as per drawing and Technical specification(M30)</t>
  </si>
  <si>
    <t>Supplying, Providing and laying gravel backing /Filter material underneath stone / Cement Concrete Block pitching on slopes complete as per drawing and Technical Specifications Section 2504 of MORTH specification for Road &amp; Bridge works (5th revision) and and as per direction of  Engineer in charge.</t>
  </si>
  <si>
    <t>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t>
  </si>
  <si>
    <t>Providing&amp; fixing PVC 100mm pipe dia of material duly approved in drainage spouts with all costs, all operations contingencies, incidentals involved in the finished defect free item of work as per Drawings and directions of the Engineer in charge.</t>
  </si>
  <si>
    <t>Providing&amp; fixing PVC 150mm pipe dia of material duly approved as utility duct with all costs, all operations contingencies, incidentals involved in the finished defect free item of work as per Drawings and directions of the Engineer in charge.</t>
  </si>
  <si>
    <t>Painting two coats after filling the surface with synthetic enamel paint in all shades on new plastered concrete surfaces  as per  section 800 of MoRTH specifications for Road &amp; Bridge works (5th revision)  and instruction of Engineer in charge</t>
  </si>
  <si>
    <t>Supplying and fixing 15 cm dia 1.0 m long guard posts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</si>
  <si>
    <t>(a) M 20 Grade</t>
  </si>
  <si>
    <t>(b) M 25 Grade</t>
  </si>
  <si>
    <t>Plain/Reinforced cement concrete in open foundation complete as per drawing and technical specifications  RCC grade M-20</t>
  </si>
  <si>
    <t>Approach Slab (RCC M 20 Grade) including reinforcement complete as per drawings and Technical Specification Section 2700.</t>
  </si>
  <si>
    <t>Approach Slab (RCC M 25 Grade) including reinforcement complete as per drawings and Technical Specification Section 2700.</t>
  </si>
  <si>
    <t xml:space="preserve">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 </t>
  </si>
  <si>
    <t>Providing and laying Cement concrete wearing coat M-30 grade including reinforcement complete as per drawing and Technical Specifications.</t>
  </si>
  <si>
    <t>Solid Slab super-structure, RCC grade M30</t>
  </si>
  <si>
    <t>Plain/Reinforced cement concrete in open foundation using concrete Mixer complete as per drawing and technical specificatons(PCC M20)</t>
  </si>
  <si>
    <t>Total A17.4g Road furniture (overhead signboard etc.): Carried Forward to Bill Summary(For 2 nos)</t>
  </si>
  <si>
    <t>A6.1.010</t>
  </si>
  <si>
    <t>A6.1.011</t>
  </si>
  <si>
    <t>A6.1.012</t>
  </si>
  <si>
    <t>A6.1.013</t>
  </si>
  <si>
    <t>A6.1.014</t>
  </si>
  <si>
    <t>A6.1.015</t>
  </si>
  <si>
    <t>A6.1.016</t>
  </si>
  <si>
    <t>A6.1.017</t>
  </si>
  <si>
    <t>A6.1.018</t>
  </si>
  <si>
    <t>A6.1.19</t>
  </si>
  <si>
    <t>A6.1.20</t>
  </si>
  <si>
    <t>A6.1.21</t>
  </si>
  <si>
    <t>A6.1.22</t>
  </si>
  <si>
    <t>A6.1.23</t>
  </si>
  <si>
    <t>A6.1.24</t>
  </si>
  <si>
    <t>A6.1.25</t>
  </si>
  <si>
    <t>A6.1.26</t>
  </si>
  <si>
    <t>A6.1.27</t>
  </si>
  <si>
    <t>A8.01.16</t>
  </si>
  <si>
    <t>A8.01.17</t>
  </si>
  <si>
    <t>A8.01.18</t>
  </si>
  <si>
    <t>A8.02.15</t>
  </si>
  <si>
    <t>A8.02.16</t>
  </si>
  <si>
    <t>A8.02.17</t>
  </si>
  <si>
    <t>A8.02.18</t>
  </si>
  <si>
    <t>A8.02.19</t>
  </si>
  <si>
    <t>Ref : SOR 2014</t>
  </si>
  <si>
    <t>U J Road</t>
  </si>
  <si>
    <r>
      <rPr>
        <b/>
        <sz val="10"/>
        <rFont val="Tahoma"/>
        <family val="2"/>
      </rPr>
      <t>Construction of Shoulder with Material obtained from borrowpits</t>
    </r>
    <r>
      <rPr>
        <sz val="10"/>
        <rFont val="Tahoma"/>
        <family val="2"/>
      </rPr>
      <t xml:space="preserve"> (Construction of shoulder with approved materials obtained from borrowpits and compacted to meet requirement of table 300-2)-</t>
    </r>
  </si>
  <si>
    <t>A2.2.02</t>
  </si>
  <si>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</si>
  <si>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r>
      <rPr>
        <b/>
        <sz val="10"/>
        <rFont val="Tahoma"/>
        <family val="2"/>
      </rPr>
      <t>Granular Sub-base with Coarse Graded Material (Table:- 400-1)Plant Mix Method</t>
    </r>
    <r>
      <rPr>
        <sz val="10"/>
        <rFont val="Tahoma"/>
        <family val="2"/>
      </rPr>
      <t xml:space="preserve"> (Construction of granular sub-base by providing coarse graded Material,mixing in a mechanical mix plant at OMC, carriage of mixed Material to work site, spreading in uniform layers with motor grader on prepared surface and compacting with vibratory power roller to achieve the desired density, complete as per clause 401 )for grading-IV material</t>
    </r>
  </si>
  <si>
    <t xml:space="preserve">     (i) Slab Culverts &amp; Retaining walls</t>
  </si>
  <si>
    <t xml:space="preserve">     (i) Slab Culverts </t>
  </si>
  <si>
    <t>RCC Crash Barrier (M 40 Grade) excluding cost of reinforcement complete as per drawings and Technical Specification Section 1700 and 2700</t>
  </si>
  <si>
    <t>RCC grade M25</t>
  </si>
  <si>
    <t>Providing fixing and laying tar paper on pier and abutment cap</t>
  </si>
  <si>
    <t>(b) M 30 Grade</t>
  </si>
  <si>
    <t>BILL NO- 8:  MINOR BRIDGES</t>
  </si>
  <si>
    <t>Supplying, Providing &amp; laying reinforced cement concrete M-30 grade (cast-in-situ) as per mix design prepared under relevant IS/IRC concrete codes using graded crushed stone aggregates cement and coarse sand of approved quality and quantities in Wearing coat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including cost of reinforcement complete as per drawing and technical specification and  section 1000, 1600, 2700, 900, 100 of MORTH specification for Road &amp; Bridge works, (5th revision) as directed by Engineer in charge.</t>
  </si>
  <si>
    <t>Fluroscent Strips (3 mtr per roll) for marking the structures</t>
  </si>
  <si>
    <t>Rolls</t>
  </si>
  <si>
    <t>Rmt</t>
  </si>
  <si>
    <t>Plain/Reinforced cement concrete in open foundation complete as per drawing and technical specifications RCC M-20</t>
  </si>
  <si>
    <t>Sand filling in foundation  as per approved drawing and technical specifications as per Clause 304  of   MORT&amp;H Specifications for Road &amp; Bridge works (5th Revision)  complete in all respect &amp; as per direction of the Engineer-in-Charge.</t>
  </si>
  <si>
    <r>
      <t xml:space="preserve">Plain/ Reinforced Cement Concrete in Open Foundation complete as per Drawing and Technical Specifications. Including steel shuttering formwork PCC Grade 1:3:6
</t>
    </r>
    <r>
      <rPr>
        <b/>
        <sz val="10"/>
        <rFont val="Cambria"/>
        <family val="1"/>
      </rPr>
      <t/>
    </r>
  </si>
  <si>
    <r>
      <t xml:space="preserve">Plain/ Reinforced Cement Concrete in Open Foundation complete as per Drawing and Technical Specifications. Including steel shuttering formwork PCC Grade M20
</t>
    </r>
    <r>
      <rPr>
        <b/>
        <sz val="10"/>
        <rFont val="Cambria"/>
        <family val="1"/>
      </rPr>
      <t/>
    </r>
  </si>
  <si>
    <r>
      <t xml:space="preserve"> Reinforced Cement Concrete in Open Foundation complete as per Drawing and Technical Specifications. Including steel shuttering formwork RCC Grade M20
</t>
    </r>
    <r>
      <rPr>
        <b/>
        <sz val="10"/>
        <rFont val="Cambria"/>
        <family val="1"/>
      </rPr>
      <t/>
    </r>
  </si>
  <si>
    <t>Providing&amp; fixing PVC 100mm pipe dia of material duly approved in draina with all costs, all operations contingencies, incidentals involved in the finished defect free item of work as per Drawings and directions of the Engineer in charge.</t>
  </si>
  <si>
    <t xml:space="preserve">Grit Opening complete as per Drawing and Technical Specifications. </t>
  </si>
  <si>
    <t>A17.3.03</t>
  </si>
  <si>
    <t>A17.3.04</t>
  </si>
  <si>
    <t>A17.3.05</t>
  </si>
  <si>
    <t>A17.3.06</t>
  </si>
  <si>
    <t>A17.3.07</t>
  </si>
  <si>
    <t>A17.3.08</t>
  </si>
  <si>
    <t>A17.3.09</t>
  </si>
  <si>
    <t>A17.3.10</t>
  </si>
  <si>
    <t>Junctions</t>
  </si>
  <si>
    <r>
      <rPr>
        <b/>
        <sz val="10"/>
        <rFont val="Tahoma"/>
        <family val="2"/>
      </rPr>
      <t>Granular Sub-base with Close Graded Material (Table:- 400-1)</t>
    </r>
    <r>
      <rPr>
        <sz val="10"/>
        <rFont val="Tahoma"/>
        <family val="2"/>
      </rPr>
      <t>Plant Mix Method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</si>
  <si>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t>A17.10f.05</t>
  </si>
  <si>
    <t>A17.10f.06</t>
  </si>
  <si>
    <t>A17.10f.07</t>
  </si>
  <si>
    <t>Excavation for structures (Excavation in hilly area in ordinary rock not requiring blasting by mechanical means including cutting and trimming of slopes and disposal of cut material with all leads and lifts..)</t>
  </si>
  <si>
    <t>Hilly Area Not Requiring Blasting</t>
  </si>
  <si>
    <r>
      <t xml:space="preserve">Plain/ Reinforced Cement Concrete in Open Foundation complete as per Drawing and Technical Specifications. Including steel shuttering formwork RCC Grade M25
</t>
    </r>
    <r>
      <rPr>
        <b/>
        <sz val="10"/>
        <rFont val="Cambria"/>
        <family val="1"/>
      </rPr>
      <t/>
    </r>
  </si>
  <si>
    <r>
      <t xml:space="preserve">Plain/ Reinforced Cement Concrete in Sub Structurecomplete as per Drawing and Technical Specifications. Including steel shuttering formwork RCC Grade M25
</t>
    </r>
    <r>
      <rPr>
        <b/>
        <sz val="10"/>
        <rFont val="Cambria"/>
        <family val="1"/>
      </rPr>
      <t/>
    </r>
  </si>
  <si>
    <t>Others including Toilet Blocks and Street lightining</t>
  </si>
  <si>
    <t>Toilet Blocks-L.S</t>
  </si>
  <si>
    <t>Providing Street Lightening in Built up areas as per Technical Specification</t>
  </si>
  <si>
    <t>Total A17.4h: Others including Toilet Blocks and Street lightining : Carried Forward to Summary</t>
  </si>
  <si>
    <t xml:space="preserve">Others including Toilet Blocks and Street lightining </t>
  </si>
  <si>
    <t>Ref : SOR 2018</t>
  </si>
  <si>
    <t>BILL OF SUMMARY for Ukhrul Jessami Road (Design Km 0.000 to Km 30.970 )</t>
  </si>
  <si>
    <t>S.No.</t>
  </si>
  <si>
    <t>Bill of Items</t>
  </si>
  <si>
    <t>Total Amount</t>
  </si>
  <si>
    <t>(In Crores)</t>
  </si>
  <si>
    <t>BILL NO. 1 : SITE  CLEARANCE  AND  DISMANTLING</t>
  </si>
  <si>
    <t>BILL NO. 2 : EARTHWORK</t>
  </si>
  <si>
    <t>BILL NO. 3 : GRANULAR  SUB-BASE  AND  BASE  COURSE</t>
  </si>
  <si>
    <t>BILL NO. 4 : BITUMINOUS  COURSE</t>
  </si>
  <si>
    <t>BILL NO  5: CULVERTS</t>
  </si>
  <si>
    <t>BILL NO  6: BRIDGES (Underpasses, Viaduct, Minor &amp; Major Bridges)</t>
  </si>
  <si>
    <t>BILL NO  7A: TRUCK LAY BYES</t>
  </si>
  <si>
    <t>BILL NO  7B: BUS BYES</t>
  </si>
  <si>
    <t>BILL NO  8: DRAINAGE AND  PROTECTIVE  WORKS</t>
  </si>
  <si>
    <t>BILL NO. 9:  TRAFFIC  SIGN, MARKING &amp; OTHER APPURENANCES</t>
  </si>
  <si>
    <t>BILL NO.10:  MISCELLANEOUS</t>
  </si>
  <si>
    <t>Civil Works Cost at (2018) =</t>
  </si>
  <si>
    <t>Providing RR Masonry including all cost etc as per direction of Engineer in Charge</t>
  </si>
  <si>
    <t>DESIGN ROAD LENGTH IN KM  (16.900 Km to 30.970 Km)</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</si>
</sst>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 &quot;₹&quot;\ * #,##0.00_ ;_ &quot;₹&quot;\ * \-#,##0.00_ ;_ &quot;₹&quot;\ * &quot;-&quot;??_ ;_ @_ "/>
    <numFmt numFmtId="43" formatCode="_ * #,##0.00_ ;_ * \-#,##0.00_ ;_ * &quot;-&quot;??_ ;_ @_ "/>
    <numFmt numFmtId="164" formatCode="_(* #,##0_);_(* \(#,##0\);_(* &quot;-&quot;_);_(@_)"/>
    <numFmt numFmtId="165" formatCode="_(* #,##0.00_);_(* \(#,##0.00\);_(* &quot;-&quot;??_);_(@_)"/>
    <numFmt numFmtId="166" formatCode="_(* #,##0_);_(* \(#,##0\);_(* &quot;-&quot;??_);_(@_)"/>
    <numFmt numFmtId="167" formatCode="_ * #,##0_ ;_ * \-#,##0_ ;_ * &quot;-&quot;??_ ;_ @_ "/>
    <numFmt numFmtId="168" formatCode="#,##0.0"/>
    <numFmt numFmtId="169" formatCode="&quot;¥&quot;#,##0.00;[Red]&quot;¥&quot;\-#,##0.00"/>
    <numFmt numFmtId="170" formatCode="&quot; Area 233.874 &quot;\ &quot;Sqm&quot;"/>
    <numFmt numFmtId="171" formatCode="0.0"/>
    <numFmt numFmtId="172" formatCode="0_)"/>
    <numFmt numFmtId="173" formatCode="0.000"/>
    <numFmt numFmtId="174" formatCode="_(* #,##0.000_);_(* \(#,##0.000\);_(* &quot;-&quot;??_);_(@_)"/>
    <numFmt numFmtId="175" formatCode="_(* #,##0.00_);_(* \(#,##0.00\);_(* &quot;-&quot;_);_(@_)"/>
    <numFmt numFmtId="176" formatCode="_ &quot;₹&quot;\ * #,##0_ ;_ &quot;₹&quot;\ * \-#,##0_ ;_ &quot;₹&quot;\ * &quot;-&quot;??_ ;_ @_ "/>
  </numFmts>
  <fonts count="22">
    <font>
      <sz val="11"/>
      <color theme="1"/>
      <name val="Calibri"/>
      <family val="2"/>
      <scheme val="minor"/>
    </font>
    <font>
      <sz val="11"/>
      <color theme="1"/>
      <name val="Calibri"/>
      <family val="2"/>
      <scheme val="minor"/>
    </font>
    <font>
      <b/>
      <sz val="11"/>
      <color theme="1"/>
      <name val="Cambria"/>
      <family val="1"/>
      <scheme val="major"/>
    </font>
    <font>
      <sz val="11"/>
      <color theme="1"/>
      <name val="Cambria"/>
      <family val="1"/>
      <scheme val="major"/>
    </font>
    <font>
      <sz val="10"/>
      <name val="Arial"/>
      <family val="2"/>
    </font>
    <font>
      <b/>
      <sz val="10"/>
      <name val="Cambria"/>
      <family val="1"/>
      <scheme val="major"/>
    </font>
    <font>
      <sz val="10"/>
      <name val="Tahoma"/>
      <family val="2"/>
    </font>
    <font>
      <b/>
      <sz val="10"/>
      <name val="Tahoma"/>
      <family val="2"/>
    </font>
    <font>
      <sz val="10"/>
      <color theme="1"/>
      <name val="Tahoma"/>
      <family val="2"/>
    </font>
    <font>
      <b/>
      <sz val="10"/>
      <color theme="1"/>
      <name val="Tahoma"/>
      <family val="2"/>
    </font>
    <font>
      <sz val="12"/>
      <name val="Arial MT"/>
    </font>
    <font>
      <sz val="10"/>
      <color rgb="FF000000"/>
      <name val="Tahoma"/>
      <family val="2"/>
    </font>
    <font>
      <b/>
      <sz val="10"/>
      <color indexed="8"/>
      <name val="Tahoma"/>
      <family val="2"/>
    </font>
    <font>
      <b/>
      <i/>
      <sz val="10"/>
      <name val="Tahoma"/>
      <family val="2"/>
    </font>
    <font>
      <sz val="10"/>
      <color indexed="8"/>
      <name val="Tahoma"/>
      <family val="2"/>
    </font>
    <font>
      <b/>
      <sz val="10"/>
      <name val="Cambria"/>
      <family val="1"/>
    </font>
    <font>
      <i/>
      <sz val="10"/>
      <color theme="1"/>
      <name val="Tahoma"/>
      <family val="2"/>
    </font>
    <font>
      <i/>
      <sz val="10"/>
      <name val="Tahoma"/>
      <family val="2"/>
    </font>
    <font>
      <b/>
      <i/>
      <sz val="10"/>
      <color theme="1"/>
      <name val="Tahoma"/>
      <family val="2"/>
    </font>
    <font>
      <sz val="10"/>
      <color theme="1"/>
      <name val="Arial"/>
      <family val="2"/>
    </font>
    <font>
      <b/>
      <sz val="10"/>
      <color theme="1"/>
      <name val="Trebuchet MS"/>
      <family val="2"/>
    </font>
    <font>
      <sz val="10"/>
      <color theme="1"/>
      <name val="Trebuchet MS"/>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5">
    <xf numFmtId="0" fontId="0" fillId="0" borderId="0"/>
    <xf numFmtId="165" fontId="1" fillId="0" borderId="0" applyFont="0" applyFill="0" applyBorder="0" applyAlignment="0" applyProtection="0"/>
    <xf numFmtId="0" fontId="4" fillId="0" borderId="0"/>
    <xf numFmtId="169" fontId="10" fillId="0" borderId="0"/>
    <xf numFmtId="170" fontId="4" fillId="0" borderId="0" applyFont="0" applyFill="0" applyBorder="0" applyAlignment="0" applyProtection="0"/>
    <xf numFmtId="0" fontId="4" fillId="0" borderId="0" applyFill="0"/>
    <xf numFmtId="0" fontId="4" fillId="0" borderId="0"/>
    <xf numFmtId="0" fontId="4" fillId="0" borderId="0" applyFill="0"/>
    <xf numFmtId="171" fontId="10" fillId="0" borderId="0"/>
    <xf numFmtId="173" fontId="4" fillId="0" borderId="0" applyFont="0" applyFill="0" applyBorder="0" applyAlignment="0" applyProtection="0"/>
    <xf numFmtId="0" fontId="4" fillId="0" borderId="0" applyFill="0"/>
    <xf numFmtId="0" fontId="4" fillId="0" borderId="0"/>
    <xf numFmtId="0" fontId="1" fillId="0" borderId="0"/>
    <xf numFmtId="0" fontId="4" fillId="0" borderId="0"/>
    <xf numFmtId="44" fontId="1" fillId="0" borderId="0" applyFont="0" applyFill="0" applyBorder="0" applyAlignment="0" applyProtection="0"/>
  </cellStyleXfs>
  <cellXfs count="380">
    <xf numFmtId="0" fontId="0" fillId="0" borderId="0" xfId="0"/>
    <xf numFmtId="166" fontId="0" fillId="0" borderId="0" xfId="1" applyNumberFormat="1" applyFont="1"/>
    <xf numFmtId="0" fontId="6" fillId="0" borderId="1" xfId="0" applyNumberFormat="1" applyFont="1" applyFill="1" applyBorder="1" applyAlignment="1" applyProtection="1">
      <alignment horizontal="center" vertical="center"/>
    </xf>
    <xf numFmtId="0" fontId="6"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68" fontId="6" fillId="0" borderId="1" xfId="0" applyNumberFormat="1" applyFont="1" applyFill="1" applyBorder="1" applyAlignment="1">
      <alignment horizontal="center" vertical="center" wrapText="1"/>
    </xf>
    <xf numFmtId="0" fontId="6" fillId="0" borderId="0" xfId="2" applyFont="1" applyFill="1" applyAlignment="1">
      <alignment horizontal="left" vertical="center"/>
    </xf>
    <xf numFmtId="0" fontId="8" fillId="0" borderId="0" xfId="0" applyFont="1" applyAlignment="1">
      <alignment horizontal="left" vertical="center"/>
    </xf>
    <xf numFmtId="0" fontId="7" fillId="0" borderId="1" xfId="2" applyFont="1" applyFill="1" applyBorder="1" applyAlignment="1">
      <alignment horizontal="justify" vertical="center" wrapText="1"/>
    </xf>
    <xf numFmtId="0" fontId="8" fillId="0" borderId="0" xfId="0" applyFont="1" applyAlignment="1">
      <alignment horizontal="justify" vertical="center"/>
    </xf>
    <xf numFmtId="164" fontId="6" fillId="0" borderId="1" xfId="1" applyNumberFormat="1" applyFont="1" applyFill="1" applyBorder="1" applyAlignment="1">
      <alignment horizontal="left" vertical="center" wrapText="1"/>
    </xf>
    <xf numFmtId="164" fontId="6" fillId="0" borderId="1" xfId="1" applyNumberFormat="1" applyFont="1" applyFill="1" applyBorder="1" applyAlignment="1">
      <alignment horizontal="left" vertical="center"/>
    </xf>
    <xf numFmtId="164" fontId="6" fillId="0" borderId="1" xfId="1" applyNumberFormat="1" applyFont="1" applyFill="1" applyBorder="1" applyAlignment="1" applyProtection="1">
      <alignment horizontal="left" vertical="center"/>
    </xf>
    <xf numFmtId="164" fontId="8" fillId="0" borderId="0" xfId="1" applyNumberFormat="1" applyFont="1" applyAlignment="1">
      <alignment horizontal="left" vertical="center"/>
    </xf>
    <xf numFmtId="0" fontId="6" fillId="0" borderId="1" xfId="2" applyFont="1" applyFill="1" applyBorder="1" applyAlignment="1">
      <alignment horizontal="center" vertical="center" wrapText="1"/>
    </xf>
    <xf numFmtId="0" fontId="8" fillId="0" borderId="0" xfId="0" applyFont="1" applyAlignment="1">
      <alignment horizontal="center" vertical="center"/>
    </xf>
    <xf numFmtId="0" fontId="6" fillId="0" borderId="1" xfId="2" applyFont="1" applyFill="1" applyBorder="1" applyAlignment="1">
      <alignment horizontal="center" vertical="center"/>
    </xf>
    <xf numFmtId="2" fontId="6" fillId="0" borderId="1"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6" fillId="0" borderId="0" xfId="2" applyFont="1" applyFill="1" applyBorder="1" applyAlignment="1">
      <alignment horizontal="left" vertical="center"/>
    </xf>
    <xf numFmtId="0" fontId="8" fillId="0" borderId="0" xfId="0" applyFont="1" applyBorder="1" applyAlignment="1">
      <alignment horizontal="left" vertical="center"/>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164" fontId="7" fillId="0" borderId="1" xfId="1" applyNumberFormat="1"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7" fillId="0" borderId="0" xfId="2" applyFont="1" applyFill="1" applyAlignment="1">
      <alignment horizontal="left" vertical="center"/>
    </xf>
    <xf numFmtId="0" fontId="9" fillId="0" borderId="0" xfId="0" applyFont="1" applyAlignment="1">
      <alignment horizontal="left" vertical="center"/>
    </xf>
    <xf numFmtId="0" fontId="9" fillId="0" borderId="1" xfId="0" applyFont="1" applyFill="1" applyBorder="1" applyAlignment="1">
      <alignment vertical="top" wrapText="1"/>
    </xf>
    <xf numFmtId="2"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lignment horizontal="left" vertical="center"/>
    </xf>
    <xf numFmtId="168" fontId="7" fillId="0" borderId="1" xfId="0" applyNumberFormat="1" applyFont="1" applyFill="1" applyBorder="1" applyAlignment="1">
      <alignment horizontal="center" vertical="center" wrapText="1"/>
    </xf>
    <xf numFmtId="0" fontId="9" fillId="0" borderId="1" xfId="0" applyFont="1" applyBorder="1" applyAlignment="1">
      <alignment horizontal="left" vertical="center"/>
    </xf>
    <xf numFmtId="0" fontId="7" fillId="0" borderId="0" xfId="2" applyFont="1" applyFill="1" applyBorder="1" applyAlignment="1">
      <alignment horizontal="center" vertical="center" wrapText="1"/>
    </xf>
    <xf numFmtId="0" fontId="9" fillId="0" borderId="1" xfId="0" applyFont="1" applyFill="1" applyBorder="1" applyAlignment="1">
      <alignment horizontal="center" vertical="top" wrapText="1"/>
    </xf>
    <xf numFmtId="0" fontId="7" fillId="0" borderId="1" xfId="2" applyFont="1" applyFill="1" applyBorder="1" applyAlignment="1">
      <alignment vertical="top" wrapText="1"/>
    </xf>
    <xf numFmtId="2" fontId="6" fillId="0" borderId="1" xfId="3" applyNumberFormat="1" applyFont="1" applyFill="1" applyBorder="1" applyAlignment="1">
      <alignment horizontal="center" vertical="center"/>
    </xf>
    <xf numFmtId="3" fontId="6" fillId="0" borderId="1" xfId="3" applyNumberFormat="1" applyFont="1" applyFill="1" applyBorder="1" applyAlignment="1">
      <alignment horizontal="right"/>
    </xf>
    <xf numFmtId="0" fontId="6" fillId="0" borderId="1" xfId="3" applyNumberFormat="1" applyFont="1" applyFill="1" applyBorder="1" applyAlignment="1" applyProtection="1">
      <alignment horizontal="justify" vertical="center" wrapText="1"/>
    </xf>
    <xf numFmtId="0" fontId="6" fillId="0" borderId="1" xfId="3" applyNumberFormat="1" applyFont="1" applyFill="1" applyBorder="1" applyAlignment="1">
      <alignment horizontal="justify" vertical="center" wrapText="1"/>
    </xf>
    <xf numFmtId="2" fontId="6" fillId="0" borderId="1" xfId="3" quotePrefix="1" applyNumberFormat="1" applyFont="1" applyFill="1" applyBorder="1" applyAlignment="1" applyProtection="1">
      <alignment horizontal="center" vertical="center"/>
    </xf>
    <xf numFmtId="0" fontId="6" fillId="0" borderId="1" xfId="3" applyNumberFormat="1" applyFont="1" applyFill="1" applyBorder="1" applyAlignment="1" applyProtection="1">
      <alignment horizontal="center" vertical="center"/>
    </xf>
    <xf numFmtId="0" fontId="8" fillId="0" borderId="1" xfId="5" applyFont="1" applyFill="1" applyBorder="1" applyAlignment="1" applyProtection="1">
      <alignment horizontal="justify" vertical="center" wrapText="1"/>
    </xf>
    <xf numFmtId="0" fontId="11" fillId="0" borderId="1" xfId="3" applyNumberFormat="1" applyFont="1" applyFill="1" applyBorder="1" applyAlignment="1">
      <alignment horizontal="justify" vertical="center" wrapText="1"/>
    </xf>
    <xf numFmtId="1" fontId="6" fillId="0" borderId="0" xfId="6" applyNumberFormat="1" applyFont="1" applyFill="1" applyBorder="1" applyAlignment="1">
      <alignment horizontal="center" vertical="center"/>
    </xf>
    <xf numFmtId="0" fontId="6" fillId="0" borderId="1" xfId="8" applyNumberFormat="1" applyFont="1" applyFill="1" applyBorder="1" applyAlignment="1" applyProtection="1">
      <alignment horizontal="center" vertical="center"/>
    </xf>
    <xf numFmtId="172" fontId="6" fillId="0" borderId="0" xfId="8" applyNumberFormat="1" applyFont="1" applyFill="1"/>
    <xf numFmtId="0" fontId="6" fillId="0" borderId="1" xfId="8" applyNumberFormat="1" applyFont="1" applyFill="1" applyBorder="1" applyAlignment="1" applyProtection="1">
      <alignment horizontal="justify" vertical="center" wrapText="1"/>
    </xf>
    <xf numFmtId="2" fontId="6" fillId="0" borderId="1" xfId="8" applyNumberFormat="1" applyFont="1" applyFill="1" applyBorder="1" applyAlignment="1">
      <alignment horizontal="center" vertical="center"/>
    </xf>
    <xf numFmtId="0" fontId="6" fillId="0" borderId="1" xfId="8" applyNumberFormat="1" applyFont="1" applyFill="1" applyBorder="1" applyAlignment="1">
      <alignment horizontal="justify" vertical="center" wrapText="1"/>
    </xf>
    <xf numFmtId="2" fontId="6" fillId="0" borderId="1" xfId="8" quotePrefix="1" applyNumberFormat="1" applyFont="1" applyFill="1" applyBorder="1" applyAlignment="1" applyProtection="1">
      <alignment horizontal="center" vertical="center"/>
    </xf>
    <xf numFmtId="0" fontId="8" fillId="0" borderId="1" xfId="10" quotePrefix="1" applyFont="1" applyFill="1" applyBorder="1" applyAlignment="1" applyProtection="1">
      <alignment horizontal="justify" vertical="center" wrapText="1"/>
    </xf>
    <xf numFmtId="2" fontId="6" fillId="0" borderId="1" xfId="8" applyNumberFormat="1" applyFont="1" applyFill="1" applyBorder="1" applyAlignment="1" applyProtection="1">
      <alignment horizontal="center" vertical="center"/>
    </xf>
    <xf numFmtId="0" fontId="6" fillId="0" borderId="1" xfId="8" applyNumberFormat="1" applyFont="1" applyFill="1" applyBorder="1" applyAlignment="1">
      <alignment horizontal="center" vertical="center" wrapText="1"/>
    </xf>
    <xf numFmtId="0" fontId="8" fillId="0" borderId="1" xfId="10" applyFont="1" applyFill="1" applyBorder="1" applyAlignment="1" applyProtection="1">
      <alignment horizontal="justify" vertical="center" wrapText="1"/>
    </xf>
    <xf numFmtId="0" fontId="6" fillId="0" borderId="1" xfId="8" quotePrefix="1" applyNumberFormat="1" applyFont="1" applyFill="1" applyBorder="1" applyAlignment="1" applyProtection="1">
      <alignment horizontal="justify" vertical="center" wrapText="1"/>
    </xf>
    <xf numFmtId="0" fontId="6" fillId="0" borderId="1" xfId="8" applyNumberFormat="1" applyFont="1" applyFill="1" applyBorder="1" applyAlignment="1" applyProtection="1">
      <alignment horizontal="center" vertical="center" wrapText="1"/>
    </xf>
    <xf numFmtId="0" fontId="6" fillId="0" borderId="1" xfId="8" applyNumberFormat="1" applyFont="1" applyFill="1" applyBorder="1" applyAlignment="1">
      <alignment horizontal="center" vertical="center"/>
    </xf>
    <xf numFmtId="0" fontId="7" fillId="0" borderId="1" xfId="2" applyFont="1" applyFill="1" applyBorder="1" applyAlignment="1">
      <alignment vertical="center" wrapText="1"/>
    </xf>
    <xf numFmtId="164" fontId="7" fillId="0" borderId="1" xfId="1" applyNumberFormat="1" applyFont="1" applyFill="1" applyBorder="1" applyAlignment="1">
      <alignment vertical="center" wrapText="1"/>
    </xf>
    <xf numFmtId="164" fontId="6" fillId="0" borderId="1" xfId="1" applyNumberFormat="1" applyFont="1" applyFill="1" applyBorder="1" applyAlignment="1">
      <alignment vertical="center" wrapText="1"/>
    </xf>
    <xf numFmtId="164" fontId="8" fillId="0" borderId="0" xfId="1" applyNumberFormat="1" applyFont="1" applyAlignment="1">
      <alignment vertical="center"/>
    </xf>
    <xf numFmtId="164" fontId="7" fillId="0" borderId="1" xfId="1"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1" xfId="3" applyNumberFormat="1" applyFont="1" applyFill="1" applyBorder="1" applyAlignment="1">
      <alignment horizontal="center" vertical="center" wrapText="1"/>
    </xf>
    <xf numFmtId="164" fontId="8" fillId="0" borderId="0" xfId="1" applyNumberFormat="1" applyFont="1" applyAlignment="1">
      <alignment horizontal="center" vertical="center"/>
    </xf>
    <xf numFmtId="0" fontId="6" fillId="0" borderId="1" xfId="10" applyFont="1" applyFill="1" applyBorder="1" applyAlignment="1" applyProtection="1">
      <alignment horizontal="center" vertical="center"/>
    </xf>
    <xf numFmtId="0" fontId="6" fillId="0" borderId="1" xfId="10" applyFont="1" applyFill="1" applyBorder="1" applyAlignment="1" applyProtection="1">
      <alignment horizontal="center" vertical="center" wrapText="1"/>
      <protection locked="0"/>
    </xf>
    <xf numFmtId="3" fontId="6" fillId="0" borderId="1" xfId="3" applyNumberFormat="1" applyFont="1" applyFill="1" applyBorder="1" applyAlignment="1">
      <alignment vertical="center"/>
    </xf>
    <xf numFmtId="3" fontId="13" fillId="0" borderId="1" xfId="3" applyNumberFormat="1" applyFont="1" applyBorder="1" applyAlignment="1">
      <alignment vertical="center"/>
    </xf>
    <xf numFmtId="167" fontId="6" fillId="0" borderId="1" xfId="9" applyNumberFormat="1" applyFont="1" applyFill="1" applyBorder="1" applyAlignment="1" applyProtection="1">
      <alignment vertical="center"/>
    </xf>
    <xf numFmtId="167" fontId="6" fillId="0" borderId="1" xfId="9" applyNumberFormat="1" applyFont="1" applyFill="1" applyBorder="1" applyAlignment="1">
      <alignment vertical="center"/>
    </xf>
    <xf numFmtId="167" fontId="13" fillId="0" borderId="1" xfId="9" applyNumberFormat="1" applyFont="1" applyBorder="1" applyAlignment="1">
      <alignment vertical="center"/>
    </xf>
    <xf numFmtId="0" fontId="5" fillId="0" borderId="1" xfId="2" applyFont="1" applyFill="1" applyBorder="1" applyAlignment="1">
      <alignment vertical="center"/>
    </xf>
    <xf numFmtId="164" fontId="8" fillId="0" borderId="1" xfId="1" applyNumberFormat="1" applyFont="1" applyBorder="1" applyAlignment="1">
      <alignment vertical="center"/>
    </xf>
    <xf numFmtId="0" fontId="7" fillId="0" borderId="1" xfId="7" quotePrefix="1" applyFont="1" applyFill="1" applyBorder="1" applyAlignment="1">
      <alignment vertical="center"/>
    </xf>
    <xf numFmtId="172" fontId="12" fillId="0" borderId="1" xfId="3" applyNumberFormat="1" applyFont="1" applyBorder="1" applyAlignment="1">
      <alignment horizontal="center" vertical="center"/>
    </xf>
    <xf numFmtId="0" fontId="8" fillId="0" borderId="1" xfId="0" applyFont="1" applyBorder="1" applyAlignment="1">
      <alignment horizontal="center" vertical="center"/>
    </xf>
    <xf numFmtId="0" fontId="7" fillId="0" borderId="1" xfId="7" quotePrefix="1" applyFont="1" applyFill="1" applyBorder="1" applyAlignment="1">
      <alignment horizontal="center" vertical="center"/>
    </xf>
    <xf numFmtId="0" fontId="5" fillId="0" borderId="1" xfId="2" applyFont="1" applyFill="1" applyBorder="1" applyAlignment="1">
      <alignment horizontal="center" vertical="center"/>
    </xf>
    <xf numFmtId="2" fontId="6" fillId="0" borderId="1" xfId="3" applyNumberFormat="1" applyFont="1" applyFill="1" applyBorder="1" applyAlignment="1">
      <alignment horizontal="center" vertical="center" wrapText="1"/>
    </xf>
    <xf numFmtId="171" fontId="6" fillId="0" borderId="1" xfId="3" applyNumberFormat="1" applyFont="1" applyFill="1" applyBorder="1" applyAlignment="1">
      <alignment horizontal="center" vertical="center" wrapText="1"/>
    </xf>
    <xf numFmtId="0" fontId="7" fillId="0" borderId="0" xfId="2" applyFont="1" applyFill="1" applyBorder="1" applyAlignment="1">
      <alignment horizontal="justify" vertical="center"/>
    </xf>
    <xf numFmtId="172" fontId="12" fillId="0" borderId="1" xfId="3" applyNumberFormat="1" applyFont="1" applyBorder="1" applyAlignment="1">
      <alignment horizontal="justify" vertical="center" wrapText="1"/>
    </xf>
    <xf numFmtId="0" fontId="7" fillId="0" borderId="1" xfId="7" quotePrefix="1" applyFont="1" applyFill="1" applyBorder="1" applyAlignment="1">
      <alignment horizontal="justify" vertical="center"/>
    </xf>
    <xf numFmtId="0" fontId="11" fillId="0" borderId="1" xfId="8" quotePrefix="1" applyNumberFormat="1" applyFont="1" applyFill="1" applyBorder="1" applyAlignment="1">
      <alignment horizontal="justify" vertical="center" wrapText="1"/>
    </xf>
    <xf numFmtId="0" fontId="11" fillId="0" borderId="1" xfId="8" applyNumberFormat="1" applyFont="1" applyFill="1" applyBorder="1" applyAlignment="1">
      <alignment horizontal="justify" vertical="center" wrapText="1"/>
    </xf>
    <xf numFmtId="0" fontId="8" fillId="0" borderId="1" xfId="0" applyFont="1" applyBorder="1" applyAlignment="1">
      <alignment horizontal="justify" vertical="center"/>
    </xf>
    <xf numFmtId="0" fontId="9" fillId="0" borderId="1" xfId="0" applyFont="1" applyBorder="1" applyAlignment="1">
      <alignment horizontal="justify" vertical="center"/>
    </xf>
    <xf numFmtId="0" fontId="6" fillId="0" borderId="1" xfId="3" applyNumberFormat="1" applyFont="1" applyFill="1" applyBorder="1" applyAlignment="1">
      <alignment horizontal="center" vertical="center"/>
    </xf>
    <xf numFmtId="0" fontId="6" fillId="0" borderId="1" xfId="5" applyFont="1" applyFill="1" applyBorder="1" applyAlignment="1" applyProtection="1">
      <alignment horizontal="center" vertical="center"/>
    </xf>
    <xf numFmtId="171" fontId="6" fillId="0" borderId="1" xfId="3" quotePrefix="1" applyNumberFormat="1" applyFont="1" applyFill="1" applyBorder="1" applyAlignment="1" applyProtection="1">
      <alignment horizontal="center" vertical="center" wrapText="1"/>
    </xf>
    <xf numFmtId="172" fontId="14" fillId="0" borderId="1" xfId="3" applyNumberFormat="1" applyFont="1" applyBorder="1" applyAlignment="1">
      <alignment horizontal="center" vertical="center" wrapText="1"/>
    </xf>
    <xf numFmtId="0" fontId="6" fillId="0" borderId="1" xfId="7" quotePrefix="1" applyFont="1" applyFill="1" applyBorder="1" applyAlignment="1">
      <alignment horizontal="center" vertical="center" wrapText="1"/>
    </xf>
    <xf numFmtId="2" fontId="6" fillId="0" borderId="1" xfId="8" applyNumberFormat="1" applyFont="1" applyFill="1" applyBorder="1" applyAlignment="1">
      <alignment horizontal="center" vertical="center" wrapText="1"/>
    </xf>
    <xf numFmtId="171" fontId="6" fillId="0" borderId="1" xfId="7" quotePrefix="1" applyNumberFormat="1" applyFont="1" applyFill="1" applyBorder="1" applyAlignment="1" applyProtection="1">
      <alignment horizontal="center" vertical="center" wrapText="1"/>
    </xf>
    <xf numFmtId="171" fontId="6" fillId="0" borderId="1" xfId="8" quotePrefix="1" applyNumberFormat="1" applyFont="1" applyFill="1" applyBorder="1" applyAlignment="1" applyProtection="1">
      <alignment horizontal="center" vertical="center" wrapText="1"/>
    </xf>
    <xf numFmtId="2" fontId="6" fillId="0" borderId="1" xfId="8" quotePrefix="1" applyNumberFormat="1" applyFont="1" applyFill="1" applyBorder="1" applyAlignment="1" applyProtection="1">
      <alignment horizontal="center" vertical="center" wrapText="1"/>
    </xf>
    <xf numFmtId="2" fontId="6" fillId="0" borderId="1" xfId="8" applyNumberFormat="1" applyFont="1" applyFill="1" applyBorder="1" applyAlignment="1" applyProtection="1">
      <alignment horizontal="center" vertical="center" wrapText="1"/>
    </xf>
    <xf numFmtId="171" fontId="6" fillId="0" borderId="1" xfId="8" applyNumberFormat="1" applyFont="1" applyFill="1" applyBorder="1" applyAlignment="1">
      <alignment horizontal="center" vertical="center" wrapText="1"/>
    </xf>
    <xf numFmtId="0" fontId="5" fillId="0" borderId="1" xfId="2" applyFont="1" applyFill="1" applyBorder="1" applyAlignment="1">
      <alignment vertical="center" wrapText="1"/>
    </xf>
    <xf numFmtId="0" fontId="8" fillId="0" borderId="0" xfId="0" applyFont="1" applyAlignment="1">
      <alignment horizontal="center" vertical="center" wrapText="1"/>
    </xf>
    <xf numFmtId="0" fontId="6" fillId="0" borderId="1" xfId="0" applyNumberFormat="1" applyFont="1" applyFill="1" applyBorder="1" applyAlignment="1" applyProtection="1">
      <alignment horizontal="justify" vertical="top" wrapText="1"/>
    </xf>
    <xf numFmtId="0" fontId="6" fillId="0" borderId="1" xfId="0" applyNumberFormat="1" applyFont="1" applyFill="1" applyBorder="1" applyAlignment="1">
      <alignment horizontal="justify" vertical="top" wrapText="1"/>
    </xf>
    <xf numFmtId="0" fontId="6" fillId="0" borderId="1" xfId="2" applyFont="1" applyFill="1" applyBorder="1" applyAlignment="1">
      <alignment horizontal="center" vertical="top"/>
    </xf>
    <xf numFmtId="0" fontId="6" fillId="0" borderId="1" xfId="2" quotePrefix="1" applyFont="1" applyFill="1" applyBorder="1" applyAlignment="1">
      <alignment horizontal="center" vertical="top" wrapText="1"/>
    </xf>
    <xf numFmtId="0" fontId="6" fillId="0" borderId="1" xfId="2" applyFont="1" applyFill="1" applyBorder="1" applyAlignment="1">
      <alignment horizontal="justify" vertical="top" wrapText="1"/>
    </xf>
    <xf numFmtId="166" fontId="7" fillId="0" borderId="0" xfId="1" applyNumberFormat="1" applyFont="1" applyFill="1" applyBorder="1" applyAlignment="1">
      <alignment horizontal="center" vertical="center"/>
    </xf>
    <xf numFmtId="166" fontId="7"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top" wrapText="1"/>
    </xf>
    <xf numFmtId="166" fontId="6" fillId="0" borderId="1" xfId="1" applyNumberFormat="1" applyFont="1" applyFill="1" applyBorder="1" applyAlignment="1">
      <alignment horizontal="center" vertical="center"/>
    </xf>
    <xf numFmtId="166" fontId="6" fillId="0" borderId="1" xfId="1" applyNumberFormat="1" applyFont="1" applyFill="1" applyBorder="1" applyAlignment="1">
      <alignment horizontal="center" wrapText="1"/>
    </xf>
    <xf numFmtId="166" fontId="6" fillId="0" borderId="1" xfId="1" applyNumberFormat="1" applyFont="1" applyFill="1" applyBorder="1" applyAlignment="1">
      <alignment horizontal="center"/>
    </xf>
    <xf numFmtId="166" fontId="6" fillId="0" borderId="1" xfId="1" applyNumberFormat="1" applyFont="1" applyFill="1" applyBorder="1" applyAlignment="1" applyProtection="1">
      <alignment horizontal="center" vertical="center"/>
    </xf>
    <xf numFmtId="166" fontId="7" fillId="0" borderId="1" xfId="1" applyNumberFormat="1" applyFont="1" applyFill="1" applyBorder="1" applyAlignment="1">
      <alignment horizontal="center" vertical="center"/>
    </xf>
    <xf numFmtId="166" fontId="8" fillId="0" borderId="0" xfId="1" applyNumberFormat="1" applyFont="1" applyAlignment="1">
      <alignment horizontal="center" vertical="center"/>
    </xf>
    <xf numFmtId="166" fontId="7" fillId="0" borderId="0" xfId="1" applyNumberFormat="1" applyFont="1" applyFill="1" applyBorder="1" applyAlignment="1">
      <alignment vertical="center"/>
    </xf>
    <xf numFmtId="166" fontId="7" fillId="0" borderId="1" xfId="1" applyNumberFormat="1" applyFont="1" applyFill="1" applyBorder="1" applyAlignment="1">
      <alignment horizontal="left" vertical="center" wrapText="1"/>
    </xf>
    <xf numFmtId="166" fontId="6" fillId="0" borderId="1" xfId="1" applyNumberFormat="1" applyFont="1" applyFill="1" applyBorder="1" applyAlignment="1">
      <alignment horizontal="left" vertical="center" wrapText="1"/>
    </xf>
    <xf numFmtId="166" fontId="6" fillId="0" borderId="1" xfId="1" applyNumberFormat="1" applyFont="1" applyFill="1" applyBorder="1" applyAlignment="1">
      <alignment vertical="center" wrapText="1"/>
    </xf>
    <xf numFmtId="166" fontId="9" fillId="0" borderId="1" xfId="1" applyNumberFormat="1" applyFont="1" applyBorder="1" applyAlignment="1">
      <alignment horizontal="left" vertical="center"/>
    </xf>
    <xf numFmtId="166" fontId="8" fillId="0" borderId="0" xfId="1" applyNumberFormat="1" applyFont="1" applyAlignment="1">
      <alignment horizontal="left" vertical="center"/>
    </xf>
    <xf numFmtId="0" fontId="7" fillId="0" borderId="1" xfId="2" applyFont="1" applyFill="1" applyBorder="1" applyAlignment="1">
      <alignment horizontal="center" vertical="top" wrapText="1"/>
    </xf>
    <xf numFmtId="0" fontId="6" fillId="0" borderId="1" xfId="2" applyFont="1" applyFill="1" applyBorder="1" applyAlignment="1">
      <alignment horizontal="center" vertical="top" wrapText="1"/>
    </xf>
    <xf numFmtId="0" fontId="6"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xf>
    <xf numFmtId="0"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center" vertical="top"/>
    </xf>
    <xf numFmtId="168" fontId="6" fillId="0" borderId="1" xfId="0" applyNumberFormat="1" applyFont="1" applyFill="1" applyBorder="1" applyAlignment="1">
      <alignment horizontal="center" vertical="top" wrapText="1"/>
    </xf>
    <xf numFmtId="0" fontId="8" fillId="0" borderId="0" xfId="0" applyFont="1" applyAlignment="1">
      <alignment horizontal="center" vertical="top"/>
    </xf>
    <xf numFmtId="0" fontId="7" fillId="0" borderId="1" xfId="2" applyFont="1" applyFill="1" applyBorder="1" applyAlignment="1">
      <alignment horizontal="center" vertical="center"/>
    </xf>
    <xf numFmtId="0" fontId="7" fillId="0" borderId="1" xfId="0" applyNumberFormat="1" applyFont="1" applyFill="1" applyBorder="1" applyAlignment="1" applyProtection="1">
      <alignment horizontal="center" vertical="top"/>
    </xf>
    <xf numFmtId="0" fontId="7" fillId="0" borderId="1" xfId="0" applyNumberFormat="1" applyFont="1" applyFill="1" applyBorder="1" applyAlignment="1" applyProtection="1">
      <alignment horizontal="center" vertical="center"/>
    </xf>
    <xf numFmtId="166" fontId="7" fillId="0" borderId="1" xfId="1" applyNumberFormat="1" applyFont="1" applyFill="1" applyBorder="1" applyAlignment="1" applyProtection="1">
      <alignment horizontal="center" vertical="center"/>
    </xf>
    <xf numFmtId="166" fontId="6" fillId="0" borderId="1" xfId="1" applyNumberFormat="1" applyFont="1" applyFill="1" applyBorder="1" applyAlignment="1">
      <alignment horizontal="right" vertical="center"/>
    </xf>
    <xf numFmtId="0" fontId="7" fillId="0" borderId="1" xfId="2" applyFont="1" applyFill="1" applyBorder="1" applyAlignment="1">
      <alignment horizontal="center" vertical="top"/>
    </xf>
    <xf numFmtId="0" fontId="7" fillId="0" borderId="1" xfId="0" applyNumberFormat="1" applyFont="1" applyFill="1" applyBorder="1" applyAlignment="1">
      <alignment horizontal="justify" vertical="top" wrapText="1"/>
    </xf>
    <xf numFmtId="166" fontId="7" fillId="0" borderId="1" xfId="1" applyNumberFormat="1" applyFont="1" applyFill="1" applyBorder="1" applyAlignment="1" applyProtection="1">
      <alignment horizontal="center" vertical="top"/>
    </xf>
    <xf numFmtId="166" fontId="7" fillId="0" borderId="1" xfId="1" applyNumberFormat="1" applyFont="1" applyFill="1" applyBorder="1" applyAlignment="1">
      <alignment horizontal="center" vertical="top"/>
    </xf>
    <xf numFmtId="166" fontId="7" fillId="0" borderId="1" xfId="1" applyNumberFormat="1" applyFont="1" applyFill="1" applyBorder="1" applyAlignment="1">
      <alignment horizontal="left" vertical="top" wrapText="1"/>
    </xf>
    <xf numFmtId="166" fontId="6" fillId="0" borderId="1" xfId="1" applyNumberFormat="1" applyFont="1" applyFill="1" applyBorder="1" applyAlignment="1">
      <alignment horizontal="right" vertical="top"/>
    </xf>
    <xf numFmtId="166" fontId="6" fillId="0" borderId="1" xfId="1" applyNumberFormat="1" applyFont="1" applyFill="1" applyBorder="1" applyAlignment="1" applyProtection="1">
      <alignment horizontal="center" vertical="top"/>
    </xf>
    <xf numFmtId="166" fontId="6" fillId="0" borderId="1" xfId="1" applyNumberFormat="1" applyFont="1" applyFill="1" applyBorder="1" applyAlignment="1">
      <alignment horizontal="center" vertical="top"/>
    </xf>
    <xf numFmtId="166" fontId="6" fillId="0" borderId="1" xfId="1" applyNumberFormat="1" applyFont="1" applyFill="1" applyBorder="1" applyAlignment="1">
      <alignment horizontal="left" vertical="top" wrapText="1"/>
    </xf>
    <xf numFmtId="0" fontId="6" fillId="0" borderId="1" xfId="11" applyFont="1" applyFill="1" applyBorder="1" applyAlignment="1">
      <alignment horizontal="center" vertical="top"/>
    </xf>
    <xf numFmtId="0" fontId="6" fillId="0" borderId="1" xfId="11" quotePrefix="1" applyFont="1" applyFill="1" applyBorder="1" applyAlignment="1">
      <alignment horizontal="center" vertical="top" wrapText="1"/>
    </xf>
    <xf numFmtId="0" fontId="7" fillId="0" borderId="1" xfId="11" applyFont="1" applyFill="1" applyBorder="1" applyAlignment="1">
      <alignment horizontal="justify" vertical="top" wrapText="1"/>
    </xf>
    <xf numFmtId="0" fontId="6" fillId="0" borderId="1" xfId="11" applyFont="1" applyFill="1" applyBorder="1" applyAlignment="1">
      <alignment horizontal="center" vertical="top" wrapText="1"/>
    </xf>
    <xf numFmtId="166" fontId="6" fillId="0" borderId="1" xfId="1" applyNumberFormat="1" applyFont="1" applyFill="1" applyBorder="1" applyAlignment="1">
      <alignment vertical="top" wrapText="1"/>
    </xf>
    <xf numFmtId="0" fontId="6" fillId="0" borderId="1" xfId="11" applyFont="1" applyFill="1" applyBorder="1" applyAlignment="1">
      <alignment horizontal="center" vertical="center"/>
    </xf>
    <xf numFmtId="166" fontId="6" fillId="0" borderId="1" xfId="1" applyNumberFormat="1" applyFont="1" applyFill="1" applyBorder="1" applyAlignment="1">
      <alignment wrapText="1"/>
    </xf>
    <xf numFmtId="2" fontId="6" fillId="0" borderId="1" xfId="11" applyNumberFormat="1" applyFont="1" applyFill="1" applyBorder="1" applyAlignment="1">
      <alignment horizontal="center" vertical="top" wrapText="1"/>
    </xf>
    <xf numFmtId="2" fontId="7" fillId="0" borderId="1" xfId="11" applyNumberFormat="1" applyFont="1" applyFill="1" applyBorder="1" applyAlignment="1">
      <alignment vertical="top" wrapText="1"/>
    </xf>
    <xf numFmtId="0" fontId="6" fillId="0" borderId="1" xfId="11" applyFont="1" applyFill="1" applyBorder="1" applyAlignment="1">
      <alignment horizontal="justify" vertical="top" wrapText="1"/>
    </xf>
    <xf numFmtId="0" fontId="9" fillId="0" borderId="1" xfId="12" applyFont="1" applyFill="1" applyBorder="1" applyAlignment="1">
      <alignment vertical="top"/>
    </xf>
    <xf numFmtId="2" fontId="7" fillId="0" borderId="1" xfId="11" applyNumberFormat="1" applyFont="1" applyFill="1" applyBorder="1" applyAlignment="1">
      <alignment horizontal="center" vertical="top" wrapText="1"/>
    </xf>
    <xf numFmtId="1" fontId="6" fillId="0" borderId="1" xfId="11" applyNumberFormat="1" applyFont="1" applyFill="1" applyBorder="1" applyAlignment="1">
      <alignment horizontal="center" vertical="top" wrapText="1"/>
    </xf>
    <xf numFmtId="0" fontId="8" fillId="0" borderId="1" xfId="0" applyFont="1" applyFill="1" applyBorder="1" applyAlignment="1">
      <alignment horizontal="center" vertical="center" wrapText="1"/>
    </xf>
    <xf numFmtId="166" fontId="7"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center" wrapText="1"/>
    </xf>
    <xf numFmtId="166" fontId="9" fillId="0" borderId="1" xfId="1" applyNumberFormat="1" applyFont="1" applyFill="1" applyBorder="1" applyAlignment="1">
      <alignment horizontal="right" vertical="center"/>
    </xf>
    <xf numFmtId="166" fontId="7" fillId="0" borderId="1" xfId="1" applyNumberFormat="1" applyFont="1" applyFill="1" applyBorder="1" applyAlignment="1">
      <alignment horizontal="right" vertical="center" wrapText="1"/>
    </xf>
    <xf numFmtId="2" fontId="7" fillId="0" borderId="1" xfId="2" applyNumberFormat="1" applyFont="1" applyFill="1" applyBorder="1" applyAlignment="1">
      <alignment horizontal="center" vertical="top"/>
    </xf>
    <xf numFmtId="166" fontId="7" fillId="0" borderId="1" xfId="1" applyNumberFormat="1" applyFont="1" applyFill="1" applyBorder="1" applyAlignment="1">
      <alignment horizontal="center" vertical="top" wrapText="1"/>
    </xf>
    <xf numFmtId="166" fontId="9" fillId="0" borderId="1" xfId="1" applyNumberFormat="1" applyFont="1" applyBorder="1" applyAlignment="1">
      <alignment horizontal="left" vertical="top"/>
    </xf>
    <xf numFmtId="0" fontId="6" fillId="0" borderId="1" xfId="0" applyNumberFormat="1" applyFont="1" applyFill="1" applyBorder="1" applyAlignment="1">
      <alignment horizontal="justify" vertical="top"/>
    </xf>
    <xf numFmtId="2" fontId="6" fillId="0" borderId="1" xfId="11" applyNumberFormat="1" applyFont="1" applyFill="1" applyBorder="1" applyAlignment="1">
      <alignment vertical="top" wrapText="1"/>
    </xf>
    <xf numFmtId="0" fontId="6" fillId="0" borderId="1" xfId="13" applyFont="1" applyFill="1" applyBorder="1" applyAlignment="1">
      <alignment horizontal="justify" vertical="top" wrapText="1"/>
    </xf>
    <xf numFmtId="0" fontId="6" fillId="0" borderId="1" xfId="13" applyFont="1" applyFill="1" applyBorder="1" applyAlignment="1">
      <alignment horizontal="center" vertical="top" wrapText="1"/>
    </xf>
    <xf numFmtId="165" fontId="6" fillId="0" borderId="1" xfId="1" applyFont="1" applyFill="1" applyBorder="1" applyAlignment="1">
      <alignment horizontal="right" vertical="top" wrapText="1"/>
    </xf>
    <xf numFmtId="166" fontId="9" fillId="0" borderId="1" xfId="1" applyNumberFormat="1" applyFont="1" applyFill="1" applyBorder="1" applyAlignment="1">
      <alignment horizontal="center" vertical="center"/>
    </xf>
    <xf numFmtId="0" fontId="9" fillId="0" borderId="1" xfId="12" applyFont="1" applyFill="1" applyBorder="1" applyAlignment="1">
      <alignment horizontal="center" vertical="top"/>
    </xf>
    <xf numFmtId="0" fontId="7" fillId="0" borderId="0" xfId="2" applyFont="1" applyFill="1" applyBorder="1" applyAlignment="1">
      <alignment horizontal="center" vertical="top"/>
    </xf>
    <xf numFmtId="166" fontId="7" fillId="0" borderId="1" xfId="1" applyNumberFormat="1" applyFont="1" applyFill="1" applyBorder="1" applyAlignment="1">
      <alignment vertical="center" wrapText="1"/>
    </xf>
    <xf numFmtId="173" fontId="6" fillId="0" borderId="1" xfId="2" applyNumberFormat="1" applyFont="1" applyFill="1" applyBorder="1" applyAlignment="1">
      <alignment horizontal="center" vertical="top"/>
    </xf>
    <xf numFmtId="166" fontId="6" fillId="0" borderId="1" xfId="1" applyNumberFormat="1" applyFont="1" applyFill="1" applyBorder="1" applyAlignment="1" applyProtection="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top"/>
    </xf>
    <xf numFmtId="166" fontId="9" fillId="0" borderId="1" xfId="1" applyNumberFormat="1" applyFont="1" applyBorder="1" applyAlignment="1">
      <alignment horizontal="center" vertical="center"/>
    </xf>
    <xf numFmtId="0" fontId="8" fillId="0" borderId="1" xfId="0" applyFont="1" applyBorder="1" applyAlignment="1">
      <alignment horizontal="center" vertical="top"/>
    </xf>
    <xf numFmtId="166" fontId="8" fillId="0" borderId="1" xfId="1" applyNumberFormat="1" applyFont="1" applyBorder="1" applyAlignment="1">
      <alignment horizontal="center" vertical="center"/>
    </xf>
    <xf numFmtId="166" fontId="8" fillId="0" borderId="1" xfId="1" applyNumberFormat="1" applyFont="1" applyBorder="1" applyAlignment="1">
      <alignment horizontal="left" vertical="center"/>
    </xf>
    <xf numFmtId="165" fontId="8" fillId="0" borderId="1" xfId="1" applyFont="1" applyBorder="1" applyAlignment="1">
      <alignment horizontal="left" vertical="center"/>
    </xf>
    <xf numFmtId="0" fontId="9" fillId="0" borderId="1" xfId="0" applyFont="1" applyBorder="1" applyAlignment="1">
      <alignment horizontal="justify" vertical="center" wrapText="1"/>
    </xf>
    <xf numFmtId="166" fontId="8" fillId="0" borderId="1" xfId="1" applyNumberFormat="1" applyFont="1" applyBorder="1" applyAlignment="1">
      <alignment horizontal="justify" vertical="center"/>
    </xf>
    <xf numFmtId="0" fontId="6" fillId="0" borderId="1" xfId="13" applyFont="1" applyFill="1" applyBorder="1" applyAlignment="1">
      <alignment horizontal="justify" vertical="top"/>
    </xf>
    <xf numFmtId="0" fontId="6" fillId="0" borderId="1" xfId="13" quotePrefix="1" applyFont="1" applyFill="1" applyBorder="1" applyAlignment="1">
      <alignment horizontal="center" vertical="top" wrapText="1"/>
    </xf>
    <xf numFmtId="166" fontId="9" fillId="0" borderId="1" xfId="1" applyNumberFormat="1" applyFont="1" applyFill="1" applyBorder="1" applyAlignment="1">
      <alignment horizontal="justify" vertical="top"/>
    </xf>
    <xf numFmtId="166" fontId="8" fillId="0" borderId="1" xfId="1" applyNumberFormat="1" applyFont="1" applyBorder="1" applyAlignment="1">
      <alignment horizontal="left" vertical="top"/>
    </xf>
    <xf numFmtId="0" fontId="8" fillId="0" borderId="2" xfId="0" applyFont="1" applyBorder="1" applyAlignment="1">
      <alignment horizontal="center" vertical="top"/>
    </xf>
    <xf numFmtId="171" fontId="6" fillId="0" borderId="2" xfId="8" applyNumberFormat="1" applyFont="1" applyFill="1" applyBorder="1" applyAlignment="1" applyProtection="1">
      <alignment horizontal="center" vertical="center" wrapText="1"/>
    </xf>
    <xf numFmtId="0" fontId="8" fillId="0" borderId="2" xfId="10" applyFont="1" applyFill="1" applyBorder="1" applyAlignment="1" applyProtection="1">
      <alignment horizontal="justify" vertical="center" wrapText="1"/>
    </xf>
    <xf numFmtId="0" fontId="6" fillId="0" borderId="2" xfId="8" applyNumberFormat="1" applyFont="1" applyFill="1" applyBorder="1" applyAlignment="1">
      <alignment horizontal="center" vertical="center"/>
    </xf>
    <xf numFmtId="172" fontId="6" fillId="0" borderId="1" xfId="3" applyNumberFormat="1" applyFont="1" applyFill="1" applyBorder="1" applyAlignment="1">
      <alignment vertical="center" wrapText="1"/>
    </xf>
    <xf numFmtId="0" fontId="7" fillId="0" borderId="1" xfId="6" applyFont="1" applyFill="1" applyBorder="1" applyAlignment="1">
      <alignment horizontal="center" vertical="center" wrapText="1"/>
    </xf>
    <xf numFmtId="172" fontId="6" fillId="0" borderId="1" xfId="3" applyNumberFormat="1" applyFont="1" applyFill="1" applyBorder="1" applyAlignment="1">
      <alignment horizontal="center" vertical="center" wrapText="1"/>
    </xf>
    <xf numFmtId="167" fontId="6" fillId="0" borderId="1" xfId="4" applyNumberFormat="1" applyFont="1" applyFill="1" applyBorder="1" applyAlignment="1">
      <alignment horizontal="right" vertical="center"/>
    </xf>
    <xf numFmtId="172" fontId="6" fillId="0" borderId="1" xfId="8" applyNumberFormat="1" applyFont="1" applyFill="1" applyBorder="1" applyAlignment="1">
      <alignment horizontal="right"/>
    </xf>
    <xf numFmtId="0" fontId="7" fillId="0" borderId="1" xfId="2" applyFont="1" applyFill="1" applyBorder="1" applyAlignment="1">
      <alignment horizontal="justify" vertical="center"/>
    </xf>
    <xf numFmtId="167" fontId="6" fillId="0" borderId="1" xfId="4" applyNumberFormat="1" applyFont="1" applyFill="1" applyBorder="1" applyAlignment="1" applyProtection="1">
      <alignment horizontal="center" vertical="center"/>
    </xf>
    <xf numFmtId="167" fontId="6" fillId="0" borderId="1" xfId="9" applyNumberFormat="1" applyFont="1" applyFill="1" applyBorder="1" applyAlignment="1" applyProtection="1">
      <alignment horizontal="center" vertical="center"/>
    </xf>
    <xf numFmtId="165" fontId="0" fillId="0" borderId="0" xfId="0" applyNumberFormat="1"/>
    <xf numFmtId="165" fontId="0" fillId="0" borderId="0" xfId="1" applyFont="1"/>
    <xf numFmtId="0" fontId="7" fillId="0" borderId="1" xfId="0" applyFont="1" applyBorder="1" applyAlignment="1">
      <alignment horizontal="center" vertical="center"/>
    </xf>
    <xf numFmtId="0" fontId="7" fillId="0" borderId="1" xfId="0" applyFont="1" applyBorder="1" applyAlignment="1">
      <alignment horizontal="center" vertical="top"/>
    </xf>
    <xf numFmtId="0" fontId="7" fillId="0" borderId="1" xfId="0" applyFont="1" applyBorder="1" applyAlignment="1">
      <alignment horizontal="justify" vertical="center"/>
    </xf>
    <xf numFmtId="166" fontId="7" fillId="0" borderId="1" xfId="1" applyNumberFormat="1" applyFont="1" applyBorder="1" applyAlignment="1">
      <alignment horizontal="center" vertical="center"/>
    </xf>
    <xf numFmtId="166" fontId="7" fillId="0" borderId="1" xfId="1" applyNumberFormat="1" applyFont="1" applyBorder="1" applyAlignment="1">
      <alignment horizontal="left" vertical="center"/>
    </xf>
    <xf numFmtId="0" fontId="6" fillId="0" borderId="0" xfId="0" applyFont="1" applyAlignment="1">
      <alignment horizontal="left" vertical="center"/>
    </xf>
    <xf numFmtId="0" fontId="6" fillId="0" borderId="1" xfId="11" applyFont="1" applyFill="1" applyBorder="1" applyAlignment="1">
      <alignment horizontal="left" vertical="top" wrapText="1"/>
    </xf>
    <xf numFmtId="166" fontId="17" fillId="0" borderId="1" xfId="1" applyNumberFormat="1" applyFont="1" applyFill="1" applyBorder="1" applyAlignment="1">
      <alignment horizontal="right" vertical="top"/>
    </xf>
    <xf numFmtId="0" fontId="6" fillId="0" borderId="1" xfId="13" applyFont="1" applyFill="1" applyBorder="1" applyAlignment="1">
      <alignment horizontal="center" vertical="top"/>
    </xf>
    <xf numFmtId="2" fontId="6" fillId="0" borderId="1" xfId="13" quotePrefix="1" applyNumberFormat="1" applyFont="1" applyFill="1" applyBorder="1" applyAlignment="1">
      <alignment horizontal="center" vertical="top" wrapText="1"/>
    </xf>
    <xf numFmtId="0" fontId="17" fillId="0" borderId="1" xfId="12" applyFont="1" applyFill="1" applyBorder="1" applyAlignment="1">
      <alignment horizontal="center" vertical="top" wrapText="1"/>
    </xf>
    <xf numFmtId="0" fontId="6" fillId="0" borderId="1" xfId="12" applyFont="1" applyFill="1" applyBorder="1" applyAlignment="1">
      <alignment horizontal="center" vertical="top" wrapText="1"/>
    </xf>
    <xf numFmtId="0" fontId="6" fillId="0" borderId="1" xfId="12" applyFont="1" applyFill="1" applyBorder="1" applyAlignment="1">
      <alignment horizontal="left" vertical="top" wrapText="1"/>
    </xf>
    <xf numFmtId="165" fontId="6" fillId="0" borderId="1" xfId="1" applyFont="1" applyFill="1" applyBorder="1" applyAlignment="1">
      <alignment horizontal="center" vertical="top"/>
    </xf>
    <xf numFmtId="0" fontId="7" fillId="0" borderId="0" xfId="2" applyFont="1" applyFill="1" applyBorder="1" applyAlignment="1">
      <alignment horizontal="right" vertical="center"/>
    </xf>
    <xf numFmtId="166" fontId="7" fillId="0" borderId="0" xfId="1" applyNumberFormat="1" applyFont="1" applyFill="1" applyBorder="1" applyAlignment="1">
      <alignment horizontal="right" vertical="center"/>
    </xf>
    <xf numFmtId="166" fontId="0" fillId="0" borderId="0" xfId="0" applyNumberFormat="1"/>
    <xf numFmtId="0" fontId="7" fillId="0" borderId="1" xfId="0" applyNumberFormat="1" applyFont="1" applyFill="1" applyBorder="1" applyAlignment="1">
      <alignment horizontal="left" vertical="center" wrapText="1"/>
    </xf>
    <xf numFmtId="0" fontId="9" fillId="0" borderId="1" xfId="12" applyFont="1" applyFill="1" applyBorder="1" applyAlignment="1">
      <alignment horizontal="left" vertical="top" wrapText="1"/>
    </xf>
    <xf numFmtId="0" fontId="9" fillId="0" borderId="1" xfId="12" applyFont="1" applyFill="1" applyBorder="1" applyAlignment="1">
      <alignment horizontal="left" vertical="center" wrapText="1"/>
    </xf>
    <xf numFmtId="0" fontId="9" fillId="0" borderId="1" xfId="0" applyFont="1" applyBorder="1" applyAlignment="1">
      <alignment horizontal="left" vertical="center" wrapText="1"/>
    </xf>
    <xf numFmtId="166" fontId="16" fillId="0" borderId="1" xfId="1" applyNumberFormat="1" applyFont="1" applyFill="1" applyBorder="1" applyAlignment="1">
      <alignment horizontal="center" vertical="top" wrapText="1"/>
    </xf>
    <xf numFmtId="4" fontId="6" fillId="0" borderId="1" xfId="0" quotePrefix="1" applyNumberFormat="1" applyFont="1" applyFill="1" applyBorder="1" applyAlignment="1">
      <alignment horizontal="center" vertical="center" wrapText="1"/>
    </xf>
    <xf numFmtId="0" fontId="6" fillId="0" borderId="1" xfId="0" quotePrefix="1" applyFont="1" applyFill="1" applyBorder="1" applyAlignment="1">
      <alignment horizontal="center" vertical="top" wrapText="1"/>
    </xf>
    <xf numFmtId="0" fontId="6" fillId="0" borderId="1" xfId="0" applyFont="1" applyFill="1" applyBorder="1" applyAlignment="1">
      <alignment horizontal="justify" vertical="top" wrapText="1"/>
    </xf>
    <xf numFmtId="0" fontId="8" fillId="0" borderId="1" xfId="12" applyFont="1" applyFill="1" applyBorder="1" applyAlignment="1">
      <alignment horizontal="center" vertical="top"/>
    </xf>
    <xf numFmtId="166" fontId="16" fillId="0" borderId="1" xfId="1" applyNumberFormat="1" applyFont="1" applyFill="1" applyBorder="1" applyAlignment="1">
      <alignment horizontal="right" vertical="top"/>
    </xf>
    <xf numFmtId="0" fontId="8" fillId="0" borderId="0" xfId="0" applyFont="1" applyFill="1" applyAlignment="1">
      <alignment horizontal="left" vertical="center"/>
    </xf>
    <xf numFmtId="0" fontId="8" fillId="0" borderId="1" xfId="0" applyFont="1" applyFill="1" applyBorder="1" applyAlignment="1">
      <alignment horizontal="center" vertical="center"/>
    </xf>
    <xf numFmtId="166" fontId="8" fillId="0" borderId="1" xfId="1" applyNumberFormat="1" applyFont="1" applyFill="1" applyBorder="1" applyAlignment="1">
      <alignment horizontal="center" vertical="center"/>
    </xf>
    <xf numFmtId="166" fontId="8" fillId="0" borderId="1" xfId="1" applyNumberFormat="1" applyFont="1" applyFill="1" applyBorder="1" applyAlignment="1">
      <alignment horizontal="left" vertical="center"/>
    </xf>
    <xf numFmtId="0" fontId="6" fillId="0" borderId="0" xfId="2" applyFont="1" applyFill="1" applyAlignment="1">
      <alignment horizontal="left" vertical="top"/>
    </xf>
    <xf numFmtId="0" fontId="8" fillId="0" borderId="0" xfId="0" applyFont="1" applyAlignment="1">
      <alignment horizontal="left" vertical="top"/>
    </xf>
    <xf numFmtId="174" fontId="8" fillId="0" borderId="0" xfId="1" applyNumberFormat="1" applyFont="1" applyAlignment="1">
      <alignment horizontal="center" vertical="center"/>
    </xf>
    <xf numFmtId="167" fontId="7" fillId="0" borderId="0" xfId="2" applyNumberFormat="1" applyFont="1" applyFill="1" applyBorder="1" applyAlignment="1">
      <alignment vertical="center"/>
    </xf>
    <xf numFmtId="167" fontId="7" fillId="0" borderId="1" xfId="2" applyNumberFormat="1" applyFont="1" applyFill="1" applyBorder="1" applyAlignment="1">
      <alignment vertical="center" wrapText="1"/>
    </xf>
    <xf numFmtId="167" fontId="7" fillId="0" borderId="1" xfId="1" applyNumberFormat="1" applyFont="1" applyFill="1" applyBorder="1" applyAlignment="1">
      <alignment vertical="center" wrapText="1"/>
    </xf>
    <xf numFmtId="167" fontId="6" fillId="0" borderId="1" xfId="1" applyNumberFormat="1" applyFont="1" applyFill="1" applyBorder="1" applyAlignment="1">
      <alignment vertical="center" wrapText="1"/>
    </xf>
    <xf numFmtId="167" fontId="6" fillId="0" borderId="1" xfId="4" applyNumberFormat="1" applyFont="1" applyFill="1" applyBorder="1" applyAlignment="1" applyProtection="1">
      <alignment vertical="center"/>
    </xf>
    <xf numFmtId="167" fontId="12" fillId="0" borderId="1" xfId="3" applyNumberFormat="1" applyFont="1" applyBorder="1" applyAlignment="1">
      <alignment vertical="center"/>
    </xf>
    <xf numFmtId="167" fontId="8" fillId="0" borderId="1" xfId="1" applyNumberFormat="1" applyFont="1" applyBorder="1" applyAlignment="1">
      <alignment vertical="center"/>
    </xf>
    <xf numFmtId="167" fontId="8" fillId="0" borderId="0" xfId="1" applyNumberFormat="1" applyFont="1" applyAlignment="1">
      <alignment vertical="center"/>
    </xf>
    <xf numFmtId="166" fontId="8" fillId="2" borderId="1" xfId="1" applyNumberFormat="1" applyFont="1" applyFill="1" applyBorder="1" applyAlignment="1">
      <alignment horizontal="center" vertical="center"/>
    </xf>
    <xf numFmtId="3" fontId="6" fillId="2" borderId="1" xfId="2" applyNumberFormat="1" applyFont="1" applyFill="1" applyBorder="1" applyAlignment="1">
      <alignment horizontal="center" vertical="top" wrapText="1"/>
    </xf>
    <xf numFmtId="166" fontId="6" fillId="2" borderId="1"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justify" vertical="top" wrapText="1"/>
    </xf>
    <xf numFmtId="166" fontId="6" fillId="0" borderId="0"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top"/>
    </xf>
    <xf numFmtId="0" fontId="9" fillId="0" borderId="1" xfId="0" applyFont="1" applyFill="1" applyBorder="1" applyAlignment="1">
      <alignment horizontal="center" vertical="center"/>
    </xf>
    <xf numFmtId="0" fontId="9" fillId="0" borderId="1" xfId="0" applyFont="1" applyFill="1" applyBorder="1" applyAlignment="1">
      <alignment horizontal="justify" vertical="center"/>
    </xf>
    <xf numFmtId="0" fontId="7" fillId="0" borderId="1" xfId="2" applyFont="1" applyFill="1" applyBorder="1" applyAlignment="1">
      <alignment horizontal="justify" vertical="top" wrapText="1"/>
    </xf>
    <xf numFmtId="166" fontId="9" fillId="0" borderId="1" xfId="1" applyNumberFormat="1" applyFont="1" applyFill="1" applyBorder="1" applyAlignment="1">
      <alignment horizontal="left" vertical="center"/>
    </xf>
    <xf numFmtId="0" fontId="6"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lignment horizontal="justify" vertical="center" wrapText="1"/>
    </xf>
    <xf numFmtId="0" fontId="6" fillId="2" borderId="1" xfId="2" applyFont="1" applyFill="1" applyBorder="1" applyAlignment="1">
      <alignment horizontal="center" vertical="center" wrapText="1"/>
    </xf>
    <xf numFmtId="164" fontId="6" fillId="2" borderId="1" xfId="1" applyNumberFormat="1" applyFont="1" applyFill="1" applyBorder="1" applyAlignment="1">
      <alignment horizontal="left" vertical="center" wrapText="1"/>
    </xf>
    <xf numFmtId="164" fontId="6" fillId="2" borderId="1" xfId="1" applyNumberFormat="1" applyFont="1" applyFill="1" applyBorder="1" applyAlignment="1">
      <alignment horizontal="left" vertical="center"/>
    </xf>
    <xf numFmtId="2" fontId="7" fillId="2" borderId="1" xfId="2" applyNumberFormat="1" applyFont="1" applyFill="1" applyBorder="1" applyAlignment="1">
      <alignment horizontal="center" vertical="center"/>
    </xf>
    <xf numFmtId="0" fontId="7" fillId="2" borderId="1" xfId="0" applyNumberFormat="1" applyFont="1" applyFill="1" applyBorder="1" applyAlignment="1">
      <alignment horizontal="justify" vertical="center" wrapText="1"/>
    </xf>
    <xf numFmtId="164" fontId="9" fillId="0" borderId="0" xfId="0" applyNumberFormat="1" applyFont="1" applyAlignment="1">
      <alignment horizontal="left" vertical="center"/>
    </xf>
    <xf numFmtId="0" fontId="0" fillId="0" borderId="0" xfId="0" applyAlignment="1">
      <alignment horizontal="left"/>
    </xf>
    <xf numFmtId="0" fontId="8" fillId="0" borderId="1" xfId="0" applyFont="1" applyBorder="1" applyAlignment="1">
      <alignment horizontal="justify" vertical="center" wrapText="1"/>
    </xf>
    <xf numFmtId="166" fontId="9" fillId="0" borderId="1" xfId="1" applyNumberFormat="1" applyFont="1" applyFill="1" applyBorder="1" applyAlignment="1">
      <alignment horizontal="right" vertical="top"/>
    </xf>
    <xf numFmtId="165" fontId="3" fillId="0" borderId="3" xfId="1" applyNumberFormat="1" applyFont="1" applyFill="1" applyBorder="1" applyAlignment="1">
      <alignment horizontal="left" vertical="top"/>
    </xf>
    <xf numFmtId="0" fontId="9" fillId="0" borderId="3" xfId="0" applyFont="1" applyFill="1" applyBorder="1" applyAlignment="1">
      <alignment horizontal="center" vertical="top" wrapText="1"/>
    </xf>
    <xf numFmtId="166" fontId="9" fillId="0" borderId="3" xfId="1" applyNumberFormat="1" applyFont="1" applyFill="1" applyBorder="1" applyAlignment="1">
      <alignment vertical="top" wrapText="1"/>
    </xf>
    <xf numFmtId="0" fontId="9" fillId="0" borderId="3" xfId="0" applyFont="1" applyFill="1" applyBorder="1" applyAlignment="1">
      <alignment horizontal="center" vertical="top"/>
    </xf>
    <xf numFmtId="166" fontId="9" fillId="0" borderId="3" xfId="1" quotePrefix="1" applyNumberFormat="1" applyFont="1" applyFill="1" applyBorder="1" applyAlignment="1">
      <alignment vertical="top" wrapText="1"/>
    </xf>
    <xf numFmtId="166" fontId="16" fillId="0" borderId="3" xfId="1" applyNumberFormat="1" applyFont="1" applyFill="1" applyBorder="1" applyAlignment="1">
      <alignment horizontal="center" vertical="top" wrapText="1"/>
    </xf>
    <xf numFmtId="10" fontId="9" fillId="0" borderId="3" xfId="1" quotePrefix="1" applyNumberFormat="1" applyFont="1" applyFill="1" applyBorder="1" applyAlignment="1">
      <alignment vertical="top" wrapText="1"/>
    </xf>
    <xf numFmtId="0" fontId="9" fillId="0" borderId="3" xfId="0" applyFont="1" applyFill="1" applyBorder="1" applyAlignment="1">
      <alignment vertical="top" wrapText="1"/>
    </xf>
    <xf numFmtId="166" fontId="16" fillId="0" borderId="3" xfId="1" applyNumberFormat="1" applyFont="1" applyFill="1" applyBorder="1" applyAlignment="1">
      <alignment horizontal="center" vertical="center" wrapText="1"/>
    </xf>
    <xf numFmtId="0" fontId="18" fillId="0" borderId="3" xfId="0" applyFont="1" applyFill="1" applyBorder="1" applyAlignment="1">
      <alignment horizontal="center" vertical="top" wrapText="1"/>
    </xf>
    <xf numFmtId="166" fontId="16"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0" fontId="16" fillId="0" borderId="3" xfId="0" applyFont="1" applyFill="1" applyBorder="1" applyAlignment="1">
      <alignment horizontal="left" vertical="top" wrapText="1"/>
    </xf>
    <xf numFmtId="166" fontId="12" fillId="0" borderId="3" xfId="0" applyNumberFormat="1" applyFont="1" applyFill="1" applyBorder="1" applyAlignment="1">
      <alignment vertical="top" wrapText="1"/>
    </xf>
    <xf numFmtId="166" fontId="9" fillId="0" borderId="3" xfId="1" applyNumberFormat="1" applyFont="1" applyFill="1" applyBorder="1" applyAlignment="1">
      <alignment horizontal="right" vertical="top" wrapText="1"/>
    </xf>
    <xf numFmtId="10" fontId="12" fillId="0" borderId="3" xfId="0" applyNumberFormat="1" applyFont="1" applyFill="1" applyBorder="1" applyAlignment="1">
      <alignment vertical="top" wrapText="1"/>
    </xf>
    <xf numFmtId="2" fontId="12" fillId="0" borderId="3" xfId="0" applyNumberFormat="1" applyFont="1" applyFill="1" applyBorder="1" applyAlignment="1">
      <alignment horizontal="center" vertical="top" wrapText="1"/>
    </xf>
    <xf numFmtId="165" fontId="8" fillId="0" borderId="3" xfId="1" applyNumberFormat="1" applyFont="1" applyFill="1" applyBorder="1" applyAlignment="1">
      <alignment horizontal="right" wrapText="1"/>
    </xf>
    <xf numFmtId="0" fontId="3" fillId="0" borderId="3" xfId="0" applyFont="1" applyFill="1" applyBorder="1" applyAlignment="1">
      <alignment horizontal="center" vertical="top"/>
    </xf>
    <xf numFmtId="172" fontId="6" fillId="0" borderId="0" xfId="3" applyNumberFormat="1" applyFont="1" applyFill="1" applyBorder="1" applyAlignment="1">
      <alignment vertical="center" wrapText="1"/>
    </xf>
    <xf numFmtId="0" fontId="7" fillId="0" borderId="0" xfId="7" quotePrefix="1" applyFont="1" applyFill="1" applyBorder="1" applyAlignment="1">
      <alignment horizontal="center" vertical="center"/>
    </xf>
    <xf numFmtId="0" fontId="0" fillId="0" borderId="1" xfId="0" applyBorder="1"/>
    <xf numFmtId="0" fontId="0" fillId="0" borderId="0" xfId="0" applyBorder="1"/>
    <xf numFmtId="1" fontId="6" fillId="0" borderId="1" xfId="8" applyNumberFormat="1" applyFont="1" applyFill="1" applyBorder="1" applyAlignment="1">
      <alignment horizontal="center" vertical="center" wrapText="1"/>
    </xf>
    <xf numFmtId="167" fontId="6" fillId="0" borderId="1" xfId="9" applyNumberFormat="1" applyFont="1" applyFill="1" applyBorder="1" applyAlignment="1" applyProtection="1">
      <alignment horizontal="right" vertical="center"/>
    </xf>
    <xf numFmtId="167" fontId="0" fillId="0" borderId="0" xfId="0" applyNumberFormat="1" applyBorder="1"/>
    <xf numFmtId="1" fontId="0" fillId="0" borderId="0" xfId="0" applyNumberFormat="1"/>
    <xf numFmtId="167" fontId="6" fillId="0" borderId="1" xfId="9" applyNumberFormat="1" applyFont="1" applyFill="1" applyBorder="1" applyAlignment="1" applyProtection="1">
      <alignment horizontal="left" vertical="center"/>
    </xf>
    <xf numFmtId="172" fontId="6" fillId="0" borderId="8" xfId="8" applyNumberFormat="1" applyFont="1" applyFill="1" applyBorder="1" applyAlignment="1">
      <alignment horizontal="right"/>
    </xf>
    <xf numFmtId="2" fontId="6" fillId="0" borderId="9" xfId="8" applyNumberFormat="1" applyFont="1" applyFill="1" applyBorder="1" applyAlignment="1" applyProtection="1">
      <alignment horizontal="center" vertical="center" wrapText="1"/>
    </xf>
    <xf numFmtId="0" fontId="8" fillId="0" borderId="9" xfId="10" quotePrefix="1" applyFont="1" applyFill="1" applyBorder="1" applyAlignment="1" applyProtection="1">
      <alignment horizontal="justify" vertical="center" wrapText="1"/>
    </xf>
    <xf numFmtId="0" fontId="6" fillId="0" borderId="9" xfId="10" applyFont="1" applyFill="1" applyBorder="1" applyAlignment="1" applyProtection="1">
      <alignment horizontal="center" vertical="center"/>
    </xf>
    <xf numFmtId="0" fontId="19" fillId="0" borderId="1" xfId="5" quotePrefix="1" applyFont="1" applyFill="1" applyBorder="1" applyAlignment="1" applyProtection="1">
      <alignment horizontal="justify" vertical="top" wrapText="1"/>
    </xf>
    <xf numFmtId="0" fontId="4" fillId="0" borderId="1" xfId="5" applyFont="1" applyFill="1" applyBorder="1" applyAlignment="1" applyProtection="1">
      <alignment horizontal="center" vertical="center"/>
    </xf>
    <xf numFmtId="167" fontId="0" fillId="0" borderId="0" xfId="0" applyNumberFormat="1"/>
    <xf numFmtId="0" fontId="16" fillId="0" borderId="3" xfId="0" applyFont="1" applyFill="1" applyBorder="1" applyAlignment="1">
      <alignment horizontal="center" vertical="top" wrapText="1"/>
    </xf>
    <xf numFmtId="2" fontId="6" fillId="0" borderId="1" xfId="11" applyNumberFormat="1" applyFont="1" applyFill="1" applyBorder="1" applyAlignment="1">
      <alignment horizontal="center" vertical="top"/>
    </xf>
    <xf numFmtId="0" fontId="6" fillId="0" borderId="1" xfId="11" applyFont="1" applyFill="1" applyBorder="1" applyAlignment="1">
      <alignment horizontal="center" vertical="top"/>
    </xf>
    <xf numFmtId="175" fontId="6" fillId="0" borderId="1" xfId="1" applyNumberFormat="1" applyFont="1" applyFill="1" applyBorder="1" applyAlignment="1">
      <alignment horizontal="left" vertical="center"/>
    </xf>
    <xf numFmtId="165" fontId="6" fillId="0" borderId="1" xfId="1" applyNumberFormat="1" applyFont="1" applyFill="1" applyBorder="1" applyAlignment="1">
      <alignment horizontal="center"/>
    </xf>
    <xf numFmtId="165" fontId="6" fillId="0" borderId="1" xfId="1" applyNumberFormat="1" applyFont="1" applyFill="1" applyBorder="1" applyAlignment="1">
      <alignment horizontal="center" vertical="top"/>
    </xf>
    <xf numFmtId="165" fontId="8" fillId="0" borderId="1" xfId="1" applyNumberFormat="1" applyFont="1" applyFill="1" applyBorder="1" applyAlignment="1">
      <alignment horizontal="right" vertical="top"/>
    </xf>
    <xf numFmtId="165" fontId="6" fillId="0" borderId="1" xfId="1" applyNumberFormat="1" applyFont="1" applyFill="1" applyBorder="1" applyAlignment="1">
      <alignment horizontal="center" vertical="top" wrapText="1"/>
    </xf>
    <xf numFmtId="165" fontId="6" fillId="0" borderId="1" xfId="1" applyNumberFormat="1" applyFont="1" applyFill="1" applyBorder="1" applyAlignment="1" applyProtection="1">
      <alignment horizontal="center" vertical="top"/>
    </xf>
    <xf numFmtId="165" fontId="8" fillId="0" borderId="1" xfId="1" applyNumberFormat="1" applyFont="1" applyBorder="1" applyAlignment="1">
      <alignment horizontal="center" vertical="center"/>
    </xf>
    <xf numFmtId="165" fontId="6" fillId="0" borderId="1" xfId="1" applyNumberFormat="1" applyFont="1" applyFill="1" applyBorder="1" applyAlignment="1">
      <alignment horizontal="right" vertical="top" wrapText="1"/>
    </xf>
    <xf numFmtId="165" fontId="6" fillId="0" borderId="1" xfId="1" applyNumberFormat="1" applyFont="1" applyFill="1" applyBorder="1" applyAlignment="1">
      <alignment horizontal="center" vertical="center" wrapText="1"/>
    </xf>
    <xf numFmtId="165" fontId="8" fillId="0" borderId="1" xfId="1" applyNumberFormat="1" applyFont="1" applyBorder="1" applyAlignment="1">
      <alignment horizontal="center" vertical="top"/>
    </xf>
    <xf numFmtId="165" fontId="6" fillId="0" borderId="1" xfId="1" applyNumberFormat="1" applyFont="1" applyFill="1" applyBorder="1" applyAlignment="1">
      <alignment horizontal="center" vertical="center"/>
    </xf>
    <xf numFmtId="0" fontId="19" fillId="0" borderId="2" xfId="5" quotePrefix="1" applyFont="1" applyFill="1" applyBorder="1" applyAlignment="1" applyProtection="1">
      <alignment horizontal="justify" vertical="top" wrapText="1"/>
    </xf>
    <xf numFmtId="0" fontId="4" fillId="0" borderId="2" xfId="5" applyFont="1" applyFill="1" applyBorder="1" applyAlignment="1" applyProtection="1">
      <alignment horizontal="center" vertical="center"/>
    </xf>
    <xf numFmtId="43" fontId="6" fillId="0" borderId="1" xfId="9" applyNumberFormat="1" applyFont="1" applyFill="1" applyBorder="1" applyAlignment="1" applyProtection="1">
      <alignment horizontal="left" vertical="center"/>
    </xf>
    <xf numFmtId="43" fontId="6" fillId="0" borderId="1" xfId="4" applyNumberFormat="1" applyFont="1" applyFill="1" applyBorder="1" applyAlignment="1" applyProtection="1">
      <alignment horizontal="center" vertical="center"/>
    </xf>
    <xf numFmtId="43" fontId="6" fillId="0" borderId="1" xfId="4" applyNumberFormat="1" applyFont="1" applyFill="1" applyBorder="1" applyAlignment="1" applyProtection="1">
      <alignment vertical="center"/>
    </xf>
    <xf numFmtId="0" fontId="6" fillId="0" borderId="1" xfId="3" quotePrefix="1" applyNumberFormat="1" applyFont="1" applyFill="1" applyBorder="1" applyAlignment="1" applyProtection="1">
      <alignment horizontal="justify" vertical="center" wrapText="1"/>
    </xf>
    <xf numFmtId="0" fontId="6" fillId="0" borderId="0" xfId="8" applyNumberFormat="1" applyFont="1" applyFill="1" applyBorder="1" applyAlignment="1">
      <alignment horizontal="center" vertical="center" wrapText="1"/>
    </xf>
    <xf numFmtId="43" fontId="7" fillId="0" borderId="1" xfId="1" applyNumberFormat="1" applyFont="1" applyFill="1" applyBorder="1" applyAlignment="1">
      <alignment horizontal="right" vertical="top" wrapText="1"/>
    </xf>
    <xf numFmtId="2" fontId="6" fillId="0" borderId="1" xfId="11" applyNumberFormat="1" applyFont="1" applyFill="1" applyBorder="1" applyAlignment="1">
      <alignment horizontal="center" vertical="top"/>
    </xf>
    <xf numFmtId="0" fontId="6" fillId="0" borderId="1" xfId="2" quotePrefix="1" applyFont="1" applyFill="1" applyBorder="1" applyAlignment="1">
      <alignment horizontal="justify" vertical="top" wrapText="1"/>
    </xf>
    <xf numFmtId="2" fontId="0" fillId="0" borderId="0" xfId="0" applyNumberFormat="1"/>
    <xf numFmtId="43" fontId="0" fillId="0" borderId="0" xfId="0" applyNumberFormat="1"/>
    <xf numFmtId="165" fontId="12" fillId="0" borderId="3" xfId="0" applyNumberFormat="1" applyFont="1" applyFill="1" applyBorder="1" applyAlignment="1">
      <alignment vertical="top" wrapText="1"/>
    </xf>
    <xf numFmtId="164" fontId="6" fillId="0" borderId="0" xfId="2" applyNumberFormat="1" applyFont="1" applyFill="1" applyAlignment="1">
      <alignment horizontal="left" vertical="center"/>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1" xfId="0" applyFont="1" applyBorder="1" applyAlignment="1">
      <alignment horizontal="center" vertical="center"/>
    </xf>
    <xf numFmtId="0" fontId="20" fillId="0" borderId="13" xfId="0" applyFont="1" applyBorder="1" applyAlignment="1">
      <alignment vertical="center"/>
    </xf>
    <xf numFmtId="3" fontId="20" fillId="0" borderId="13" xfId="0" applyNumberFormat="1" applyFont="1" applyBorder="1" applyAlignment="1">
      <alignment horizontal="right" vertical="center"/>
    </xf>
    <xf numFmtId="0" fontId="20" fillId="0" borderId="13" xfId="0" applyFont="1" applyBorder="1" applyAlignment="1">
      <alignment vertical="center" wrapText="1"/>
    </xf>
    <xf numFmtId="0" fontId="21" fillId="0" borderId="11" xfId="0" applyFont="1" applyBorder="1" applyAlignment="1">
      <alignment vertical="center"/>
    </xf>
    <xf numFmtId="176" fontId="20" fillId="0" borderId="13" xfId="14" applyNumberFormat="1" applyFont="1" applyBorder="1" applyAlignment="1">
      <alignment horizontal="right" vertical="center"/>
    </xf>
    <xf numFmtId="164" fontId="8" fillId="0" borderId="0" xfId="0" applyNumberFormat="1" applyFont="1" applyAlignment="1">
      <alignment horizontal="left" vertical="center"/>
    </xf>
    <xf numFmtId="43" fontId="8" fillId="0" borderId="0" xfId="0" applyNumberFormat="1" applyFont="1" applyAlignment="1">
      <alignment horizontal="left" vertical="center"/>
    </xf>
    <xf numFmtId="3" fontId="7" fillId="2" borderId="1" xfId="2" applyNumberFormat="1" applyFont="1" applyFill="1" applyBorder="1" applyAlignment="1">
      <alignment horizontal="right" vertical="top" wrapText="1"/>
    </xf>
    <xf numFmtId="166" fontId="8" fillId="0" borderId="0" xfId="0" applyNumberFormat="1" applyFont="1" applyAlignment="1">
      <alignment horizontal="left" vertical="center"/>
    </xf>
    <xf numFmtId="166" fontId="8" fillId="0" borderId="3" xfId="1" applyNumberFormat="1" applyFont="1" applyFill="1" applyBorder="1" applyAlignment="1">
      <alignment horizontal="right" vertical="top" wrapText="1"/>
    </xf>
    <xf numFmtId="166" fontId="16" fillId="0" borderId="3" xfId="1" applyNumberFormat="1" applyFont="1" applyFill="1" applyBorder="1" applyAlignment="1">
      <alignment horizontal="left" vertical="top" wrapText="1"/>
    </xf>
    <xf numFmtId="166" fontId="0" fillId="0" borderId="0" xfId="1" applyNumberFormat="1" applyFont="1" applyFill="1"/>
    <xf numFmtId="43" fontId="8" fillId="0" borderId="0" xfId="1" applyNumberFormat="1" applyFont="1" applyAlignment="1">
      <alignment horizontal="left" vertical="center"/>
    </xf>
    <xf numFmtId="44" fontId="0" fillId="0" borderId="0" xfId="0" applyNumberFormat="1"/>
    <xf numFmtId="0" fontId="9" fillId="0" borderId="3" xfId="0" applyFont="1" applyFill="1" applyBorder="1" applyAlignment="1">
      <alignment horizontal="left" vertical="top" wrapText="1"/>
    </xf>
    <xf numFmtId="10" fontId="9" fillId="0" borderId="3" xfId="0" applyNumberFormat="1" applyFont="1" applyFill="1" applyBorder="1" applyAlignment="1">
      <alignment horizontal="center" vertical="top"/>
    </xf>
    <xf numFmtId="0" fontId="9" fillId="0" borderId="3" xfId="0" applyFont="1" applyFill="1" applyBorder="1" applyAlignment="1">
      <alignment horizontal="center" vertical="top"/>
    </xf>
    <xf numFmtId="0" fontId="16" fillId="0" borderId="3" xfId="0" applyFont="1" applyBorder="1" applyAlignment="1">
      <alignment horizontal="left" vertical="top" wrapText="1"/>
    </xf>
    <xf numFmtId="0" fontId="16" fillId="0" borderId="3" xfId="0" applyFont="1" applyBorder="1" applyAlignment="1">
      <alignment horizontal="left"/>
    </xf>
    <xf numFmtId="0" fontId="16" fillId="0" borderId="3" xfId="0" applyFont="1" applyFill="1" applyBorder="1" applyAlignment="1">
      <alignment vertical="top" wrapText="1"/>
    </xf>
    <xf numFmtId="0" fontId="0" fillId="0" borderId="3" xfId="0" applyBorder="1"/>
    <xf numFmtId="0" fontId="16" fillId="0" borderId="3" xfId="0" applyFont="1" applyFill="1" applyBorder="1" applyAlignment="1">
      <alignment horizontal="left" vertical="top" wrapText="1"/>
    </xf>
    <xf numFmtId="0" fontId="16" fillId="0" borderId="3" xfId="0" applyFont="1" applyFill="1" applyBorder="1" applyAlignment="1">
      <alignment horizontal="center" vertical="top" wrapText="1"/>
    </xf>
    <xf numFmtId="0" fontId="18" fillId="0" borderId="3" xfId="0" applyFont="1" applyFill="1" applyBorder="1" applyAlignment="1">
      <alignment horizontal="left" vertical="top" wrapText="1"/>
    </xf>
    <xf numFmtId="0" fontId="17" fillId="0" borderId="3" xfId="2" applyFont="1" applyFill="1" applyBorder="1" applyAlignment="1">
      <alignment horizontal="left" vertical="top" wrapText="1"/>
    </xf>
    <xf numFmtId="0" fontId="12" fillId="0" borderId="3" xfId="0" applyFont="1" applyFill="1" applyBorder="1" applyAlignment="1">
      <alignment horizontal="center" vertical="top" wrapText="1"/>
    </xf>
    <xf numFmtId="0" fontId="16" fillId="0" borderId="3" xfId="0" applyFont="1" applyBorder="1" applyAlignment="1"/>
    <xf numFmtId="0" fontId="2" fillId="0" borderId="3" xfId="0" applyFont="1" applyFill="1" applyBorder="1" applyAlignment="1">
      <alignment horizontal="center" vertical="top"/>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7" fillId="0" borderId="1" xfId="2" applyFont="1" applyFill="1" applyBorder="1" applyAlignment="1">
      <alignment horizontal="left" vertical="top" wrapText="1"/>
    </xf>
    <xf numFmtId="0" fontId="7" fillId="0" borderId="4" xfId="2" applyFont="1" applyFill="1" applyBorder="1" applyAlignment="1">
      <alignment horizontal="left" vertical="center" wrapText="1"/>
    </xf>
    <xf numFmtId="0" fontId="8" fillId="0" borderId="1" xfId="12" applyFont="1" applyFill="1" applyBorder="1" applyAlignment="1">
      <alignment horizontal="justify" vertical="top"/>
    </xf>
    <xf numFmtId="0" fontId="6" fillId="0" borderId="1" xfId="11" applyFont="1" applyFill="1" applyBorder="1" applyAlignment="1">
      <alignment horizontal="center" vertical="top"/>
    </xf>
    <xf numFmtId="0" fontId="20" fillId="0" borderId="10" xfId="0" applyFont="1" applyBorder="1" applyAlignment="1">
      <alignment horizontal="center" vertical="center"/>
    </xf>
    <xf numFmtId="0" fontId="20" fillId="0" borderId="11" xfId="0" applyFont="1" applyBorder="1" applyAlignment="1">
      <alignment horizontal="center" vertical="center"/>
    </xf>
  </cellXfs>
  <cellStyles count="15">
    <cellStyle name="Comma" xfId="1" builtinId="3"/>
    <cellStyle name="Comma 2 5" xfId="4"/>
    <cellStyle name="Comma 3 2" xfId="9"/>
    <cellStyle name="Currency" xfId="14" builtinId="4"/>
    <cellStyle name="Normal" xfId="0" builtinId="0"/>
    <cellStyle name="Normal 2" xfId="2"/>
    <cellStyle name="Normal 3 2" xfId="12"/>
    <cellStyle name="Normal 3 5" xfId="11"/>
    <cellStyle name="Normal 4 3" xfId="13"/>
    <cellStyle name="Normal 4 4" xfId="3"/>
    <cellStyle name="Normal 9" xfId="8"/>
    <cellStyle name="Normal_BOQ_Gujarat_New Bridges" xfId="7"/>
    <cellStyle name="Normal_Cost Estimate_PII" xfId="5"/>
    <cellStyle name="Normal_Cost Estimate_PII 2" xfId="10"/>
    <cellStyle name="Normal_Section-VI_BOQ_pkg1"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NHIDCL\NHIDCL%20Manipur\PATSC%2007.11.2019\Yaingangpokpi-Finch%20Corner%20estimate\Estimat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Work\NHIDCL\NHIDCL%20Manipur\PATSC\Estimate%202\Estimate%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rinivas%20work\Arunachal%20Pradesh\R3%20Demwe%20Brahmakund\Estimate%20Demwe-Brahmakun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Work\NHIDCL\NHIDCL%20Manipur\PATSC\Estimate%202\Estima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Work\NHIDCL\NHIDCL%20Manipur\PATSC\Estimate%202\Slab%20Estimate%20-%20UKHRU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Work\NHIDCL\NHIDCL%20Manipur\PATSC%2007.11.2019\Y-Festimate%20Final%20after%20site%20visit%20with%20BO\RCC%20Slab%20Estimate%20-%20UKHRU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Final%20Rates%20Analysis-Nagaland\Volume%20VI%20Cost%20Estimate%20(Except%20Culvert%20Bridges%20and%20Protection%20works)\COST%20PP\backup\PP%20culvert%20and%20chu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Work\NHIDCL\NHIDCL%20Manipur\PATSC\Estimate%202\MINOR%20-%20Estimate%20-%20UKHRU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Work\NHIDCL\NHIDCL%20Manipur\PATSC\Estimate%202\drain,%20breast%20wall,%20guard%20wal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Work\NHIDCL\NHIDCL%20Manipur\PATSC%2007.11.2019\Y-Festimate%20Final%20after%20site%20visit%20with%20BO\drain,%20breast%20wall,%20guard%20w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Analysis Gab"/>
      <sheetName val="Lead Stat to site (2)"/>
      <sheetName val="Labour (2)"/>
      <sheetName val="Plant&amp;Machinery (2)"/>
      <sheetName val="Analysis (2)"/>
      <sheetName val="Sheet4"/>
    </sheetNames>
    <sheetDataSet>
      <sheetData sheetId="0" refreshError="1"/>
      <sheetData sheetId="1" refreshError="1"/>
      <sheetData sheetId="2">
        <row r="6">
          <cell r="C6">
            <v>2471182953.3199997</v>
          </cell>
        </row>
        <row r="7">
          <cell r="C7">
            <v>46787895.399999999</v>
          </cell>
        </row>
        <row r="11">
          <cell r="C11">
            <v>305916694</v>
          </cell>
        </row>
        <row r="12">
          <cell r="C12">
            <v>1981285</v>
          </cell>
        </row>
        <row r="13">
          <cell r="C13">
            <v>76721750</v>
          </cell>
        </row>
        <row r="16">
          <cell r="C16">
            <v>13079543.17</v>
          </cell>
        </row>
        <row r="17">
          <cell r="C17">
            <v>51262098.820799999</v>
          </cell>
        </row>
        <row r="18">
          <cell r="C18">
            <v>183890398.42327407</v>
          </cell>
        </row>
        <row r="19">
          <cell r="C19">
            <v>28101451.690000009</v>
          </cell>
        </row>
        <row r="20">
          <cell r="C20">
            <v>212417979.18000001</v>
          </cell>
        </row>
        <row r="21">
          <cell r="C21">
            <v>984859</v>
          </cell>
        </row>
        <row r="22">
          <cell r="C22">
            <v>17053197.129999999</v>
          </cell>
        </row>
        <row r="23">
          <cell r="C23">
            <v>837598.26</v>
          </cell>
        </row>
        <row r="24">
          <cell r="C24">
            <v>4147115</v>
          </cell>
        </row>
        <row r="32">
          <cell r="C32">
            <v>3511902056</v>
          </cell>
        </row>
      </sheetData>
      <sheetData sheetId="3" refreshError="1"/>
      <sheetData sheetId="4" refreshError="1"/>
      <sheetData sheetId="5" refreshError="1"/>
      <sheetData sheetId="6" refreshError="1"/>
      <sheetData sheetId="7">
        <row r="4">
          <cell r="C4">
            <v>9095.6</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39">
          <cell r="G39">
            <v>106.25999999999999</v>
          </cell>
        </row>
      </sheetData>
      <sheetData sheetId="110">
        <row r="144">
          <cell r="J144">
            <v>4147115.4751000004</v>
          </cell>
        </row>
      </sheetData>
      <sheetData sheetId="111">
        <row r="6">
          <cell r="G6">
            <v>7.71</v>
          </cell>
        </row>
      </sheetData>
      <sheetData sheetId="112">
        <row r="48">
          <cell r="G48">
            <v>84680</v>
          </cell>
        </row>
      </sheetData>
      <sheetData sheetId="113">
        <row r="39">
          <cell r="G39">
            <v>14426.68</v>
          </cell>
        </row>
      </sheetData>
      <sheetData sheetId="114">
        <row r="46">
          <cell r="J46">
            <v>51525278</v>
          </cell>
        </row>
      </sheetData>
      <sheetData sheetId="115" refreshError="1"/>
      <sheetData sheetId="116" refreshError="1"/>
      <sheetData sheetId="117" refreshError="1"/>
      <sheetData sheetId="118" refreshError="1"/>
      <sheetData sheetId="119" refreshError="1"/>
      <sheetData sheetId="120">
        <row r="43">
          <cell r="I43">
            <v>1210.07</v>
          </cell>
        </row>
      </sheetData>
      <sheetData sheetId="1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Lead Stat to site (2)"/>
      <sheetName val="Labour (2)"/>
      <sheetName val="Plant&amp;Machinery (2)"/>
      <sheetName val="Analysis (2)"/>
      <sheetName val="Analysis Gab"/>
      <sheetName val="Sheet4"/>
    </sheetNames>
    <sheetDataSet>
      <sheetData sheetId="0"/>
      <sheetData sheetId="1"/>
      <sheetData sheetId="2"/>
      <sheetData sheetId="3"/>
      <sheetData sheetId="4"/>
      <sheetData sheetId="5"/>
      <sheetData sheetId="6"/>
      <sheetData sheetId="7">
        <row r="42">
          <cell r="G42">
            <v>3729793.5569999982</v>
          </cell>
        </row>
        <row r="43">
          <cell r="G43">
            <v>438799.24199999985</v>
          </cell>
        </row>
        <row r="44">
          <cell r="G44">
            <v>219399.62099999993</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BOQ Final"/>
      <sheetName val="Abstract"/>
      <sheetName val="G.Abstract"/>
      <sheetName val="CULVERTS"/>
      <sheetName val="Estimate-New"/>
      <sheetName val="Estimate-Widening"/>
      <sheetName val="Type-V"/>
      <sheetName val="type 7"/>
      <sheetName val="Type-VII"/>
      <sheetName val="Mulching"/>
      <sheetName val="Signage"/>
      <sheetName val="minor junctn"/>
      <sheetName val="curve est"/>
      <sheetName val="Breast wall 1.5m ht"/>
      <sheetName val="W Metal Beam"/>
      <sheetName val="RETAINING WALL 3.6m @ 0-20 m"/>
      <sheetName val="RETAINING WALL 3.2 m @330-440 m"/>
      <sheetName val="RETAINING WALL 4m @ 70-160m"/>
      <sheetName val="R.W 5 m ht"/>
      <sheetName val="Drain CC"/>
      <sheetName val="R.W 4 m ht"/>
      <sheetName val="R.W 3m ht"/>
      <sheetName val=" Lined Drain"/>
      <sheetName val="Overhead Sign Board"/>
      <sheetName val="Lead Stat to site (2)"/>
      <sheetName val="Labour (2)"/>
      <sheetName val="Plant&amp;Machinery (2)"/>
      <sheetName val="Analysis (2)"/>
      <sheetName val="Toll Plaza "/>
      <sheetName val="RE Wall"/>
      <sheetName val="Sheet1"/>
      <sheetName val="Sheet2"/>
    </sheetNames>
    <sheetDataSet>
      <sheetData sheetId="0"/>
      <sheetData sheetId="1"/>
      <sheetData sheetId="2"/>
      <sheetData sheetId="3"/>
      <sheetData sheetId="4"/>
      <sheetData sheetId="5">
        <row r="29">
          <cell r="G29">
            <v>163493.53</v>
          </cell>
        </row>
      </sheetData>
      <sheetData sheetId="6">
        <row r="31">
          <cell r="G31">
            <v>63042.37</v>
          </cell>
          <cell r="I31">
            <v>4.8600000000000003</v>
          </cell>
        </row>
        <row r="35">
          <cell r="I35">
            <v>24.09</v>
          </cell>
        </row>
        <row r="38">
          <cell r="I38">
            <v>6.31</v>
          </cell>
        </row>
        <row r="42">
          <cell r="I42">
            <v>3335.47</v>
          </cell>
        </row>
        <row r="47">
          <cell r="I47">
            <v>3852.19</v>
          </cell>
        </row>
        <row r="51">
          <cell r="I51">
            <v>22.36</v>
          </cell>
        </row>
        <row r="56">
          <cell r="I56">
            <v>8.61</v>
          </cell>
        </row>
        <row r="61">
          <cell r="I61">
            <v>9462.6299999999992</v>
          </cell>
        </row>
        <row r="66">
          <cell r="I66">
            <v>11284.81</v>
          </cell>
        </row>
        <row r="70">
          <cell r="I70">
            <v>236.4</v>
          </cell>
        </row>
        <row r="73">
          <cell r="I73">
            <v>1553</v>
          </cell>
        </row>
      </sheetData>
      <sheetData sheetId="7"/>
      <sheetData sheetId="8"/>
      <sheetData sheetId="9"/>
      <sheetData sheetId="10">
        <row r="31">
          <cell r="G31">
            <v>32250</v>
          </cell>
        </row>
      </sheetData>
      <sheetData sheetId="11">
        <row r="12">
          <cell r="G12">
            <v>7960.0986000000012</v>
          </cell>
        </row>
      </sheetData>
      <sheetData sheetId="12">
        <row r="32">
          <cell r="G32">
            <v>86.249999999999986</v>
          </cell>
        </row>
      </sheetData>
      <sheetData sheetId="13">
        <row r="41">
          <cell r="G41">
            <v>14487.6</v>
          </cell>
        </row>
      </sheetData>
      <sheetData sheetId="14">
        <row r="31">
          <cell r="G31">
            <v>38181</v>
          </cell>
        </row>
      </sheetData>
      <sheetData sheetId="15">
        <row r="22">
          <cell r="G22">
            <v>10000</v>
          </cell>
        </row>
      </sheetData>
      <sheetData sheetId="16"/>
      <sheetData sheetId="17"/>
      <sheetData sheetId="18"/>
      <sheetData sheetId="19">
        <row r="18">
          <cell r="G18">
            <v>70.754999999999995</v>
          </cell>
        </row>
      </sheetData>
      <sheetData sheetId="20"/>
      <sheetData sheetId="21">
        <row r="12">
          <cell r="G12">
            <v>49.493999999999993</v>
          </cell>
        </row>
      </sheetData>
      <sheetData sheetId="22">
        <row r="88">
          <cell r="G88">
            <v>31.634999999999998</v>
          </cell>
        </row>
      </sheetData>
      <sheetData sheetId="23">
        <row r="9">
          <cell r="G9">
            <v>17210.88</v>
          </cell>
        </row>
      </sheetData>
      <sheetData sheetId="24">
        <row r="5">
          <cell r="G5">
            <v>7.71</v>
          </cell>
        </row>
      </sheetData>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1"/>
      <sheetName val="TO BE CONSTRUCTED"/>
      <sheetName val="Lead Stat to site (2)"/>
      <sheetName val="Labour (2)"/>
      <sheetName val="Plant&amp;Machinery (2)"/>
      <sheetName val="Analysis (2)"/>
      <sheetName val="Analysis Gab"/>
      <sheetName val="Sheet4"/>
    </sheetNames>
    <sheetDataSet>
      <sheetData sheetId="0"/>
      <sheetData sheetId="1"/>
      <sheetData sheetId="2">
        <row r="29">
          <cell r="C29">
            <v>3000000</v>
          </cell>
        </row>
        <row r="30">
          <cell r="C30">
            <v>1080000</v>
          </cell>
        </row>
      </sheetData>
      <sheetData sheetId="3"/>
      <sheetData sheetId="4"/>
      <sheetData sheetId="5"/>
      <sheetData sheetId="6"/>
      <sheetData sheetId="7">
        <row r="4">
          <cell r="C4">
            <v>5506.5999999999985</v>
          </cell>
        </row>
        <row r="37">
          <cell r="G37">
            <v>131952</v>
          </cell>
          <cell r="I37">
            <v>7.78</v>
          </cell>
        </row>
        <row r="42">
          <cell r="I42">
            <v>194.17</v>
          </cell>
        </row>
        <row r="43">
          <cell r="I43">
            <v>278.63</v>
          </cell>
        </row>
        <row r="44">
          <cell r="I44">
            <v>340.4</v>
          </cell>
        </row>
        <row r="56">
          <cell r="G56">
            <v>1016871.8550000007</v>
          </cell>
          <cell r="I56">
            <v>114.56</v>
          </cell>
        </row>
        <row r="60">
          <cell r="G60">
            <v>19792.8</v>
          </cell>
          <cell r="I60">
            <v>33.06</v>
          </cell>
        </row>
        <row r="68">
          <cell r="G68">
            <v>20178.810000000001</v>
          </cell>
          <cell r="I68">
            <v>3610.12</v>
          </cell>
        </row>
        <row r="73">
          <cell r="G73">
            <v>20084.66</v>
          </cell>
          <cell r="I73">
            <v>3556.4625000000001</v>
          </cell>
        </row>
        <row r="79">
          <cell r="G79">
            <v>23091.599999999999</v>
          </cell>
          <cell r="I79">
            <v>3891.01</v>
          </cell>
        </row>
        <row r="84">
          <cell r="G84">
            <v>92366.399999999994</v>
          </cell>
          <cell r="I84">
            <v>25.92</v>
          </cell>
        </row>
        <row r="89">
          <cell r="G89">
            <v>92366.399999999994</v>
          </cell>
          <cell r="I89">
            <v>9.8699999999999992</v>
          </cell>
        </row>
        <row r="94">
          <cell r="G94">
            <v>9236.64</v>
          </cell>
          <cell r="I94">
            <v>8431.75</v>
          </cell>
        </row>
        <row r="99">
          <cell r="G99">
            <v>3694.66</v>
          </cell>
          <cell r="I99">
            <v>9025.14</v>
          </cell>
        </row>
        <row r="103">
          <cell r="G103">
            <v>15438.38</v>
          </cell>
          <cell r="I103">
            <v>230.03</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row r="39">
          <cell r="G39">
            <v>106.25999999999999</v>
          </cell>
          <cell r="I39">
            <v>71.989999999999995</v>
          </cell>
        </row>
        <row r="43">
          <cell r="G43">
            <v>23.099999999999998</v>
          </cell>
          <cell r="I43">
            <v>33.06</v>
          </cell>
        </row>
        <row r="47">
          <cell r="G47">
            <v>210</v>
          </cell>
          <cell r="I47">
            <v>6.16</v>
          </cell>
        </row>
        <row r="51">
          <cell r="G51">
            <v>23.1</v>
          </cell>
          <cell r="I51">
            <v>3610.12</v>
          </cell>
        </row>
        <row r="56">
          <cell r="G56">
            <v>23.1</v>
          </cell>
          <cell r="I56">
            <v>3556.4625000000001</v>
          </cell>
        </row>
        <row r="61">
          <cell r="G61">
            <v>45.5</v>
          </cell>
          <cell r="I61">
            <v>3891.01</v>
          </cell>
        </row>
        <row r="66">
          <cell r="G66">
            <v>364</v>
          </cell>
          <cell r="I66">
            <v>25.92</v>
          </cell>
        </row>
        <row r="72">
          <cell r="G72">
            <v>784</v>
          </cell>
          <cell r="I72">
            <v>9.8699999999999992</v>
          </cell>
        </row>
        <row r="77">
          <cell r="G77">
            <v>36.400000000000006</v>
          </cell>
          <cell r="I77">
            <v>8431.75</v>
          </cell>
        </row>
        <row r="83">
          <cell r="G83">
            <v>31.359999999999996</v>
          </cell>
          <cell r="I83">
            <v>9025.14</v>
          </cell>
        </row>
        <row r="88">
          <cell r="G88">
            <v>16.100000000000001</v>
          </cell>
          <cell r="I88">
            <v>1112.23</v>
          </cell>
        </row>
      </sheetData>
      <sheetData sheetId="110">
        <row r="144">
          <cell r="J144">
            <v>3521407.5096000005</v>
          </cell>
        </row>
      </sheetData>
      <sheetData sheetId="111">
        <row r="6">
          <cell r="G6">
            <v>0</v>
          </cell>
        </row>
        <row r="9">
          <cell r="G9">
            <v>0</v>
          </cell>
        </row>
        <row r="15">
          <cell r="G15">
            <v>0</v>
          </cell>
        </row>
        <row r="45">
          <cell r="G45">
            <v>0</v>
          </cell>
        </row>
        <row r="47">
          <cell r="G47">
            <v>0</v>
          </cell>
        </row>
      </sheetData>
      <sheetData sheetId="112">
        <row r="48">
          <cell r="G48">
            <v>46080</v>
          </cell>
          <cell r="I48">
            <v>371</v>
          </cell>
        </row>
        <row r="51">
          <cell r="G51">
            <v>46080</v>
          </cell>
          <cell r="I51">
            <v>20</v>
          </cell>
        </row>
        <row r="52">
          <cell r="G52">
            <v>46080</v>
          </cell>
          <cell r="I52">
            <v>56</v>
          </cell>
        </row>
      </sheetData>
      <sheetData sheetId="113">
        <row r="39">
          <cell r="G39">
            <v>8032.4</v>
          </cell>
        </row>
        <row r="50">
          <cell r="G50">
            <v>1204.8599999999999</v>
          </cell>
        </row>
        <row r="62">
          <cell r="G62">
            <v>1204.8599999999999</v>
          </cell>
        </row>
        <row r="74">
          <cell r="G74">
            <v>1204.8599999999999</v>
          </cell>
        </row>
        <row r="85">
          <cell r="G85">
            <v>2008.1</v>
          </cell>
        </row>
        <row r="97">
          <cell r="G97">
            <v>8032.4</v>
          </cell>
        </row>
        <row r="108">
          <cell r="G108">
            <v>8032.4</v>
          </cell>
        </row>
        <row r="120">
          <cell r="G120">
            <v>803.24</v>
          </cell>
        </row>
        <row r="133">
          <cell r="G133">
            <v>282.24</v>
          </cell>
        </row>
      </sheetData>
      <sheetData sheetId="114">
        <row r="46">
          <cell r="J46">
            <v>0</v>
          </cell>
        </row>
      </sheetData>
      <sheetData sheetId="115"/>
      <sheetData sheetId="116"/>
      <sheetData sheetId="117"/>
      <sheetData sheetId="118"/>
      <sheetData sheetId="119">
        <row r="43">
          <cell r="I43">
            <v>1210.07</v>
          </cell>
        </row>
      </sheetData>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Slab.0.560"/>
      <sheetName val="WW.0.560"/>
      <sheetName val="Slab.1.030"/>
      <sheetName val="WW.1.030"/>
      <sheetName val="3.0"/>
      <sheetName val="W3.0"/>
      <sheetName val="3.0.4"/>
      <sheetName val="W3.0.4"/>
      <sheetName val="3.0R"/>
      <sheetName val="W3.0R"/>
      <sheetName val="2.0"/>
      <sheetName val="W2.0"/>
      <sheetName val="2.0R"/>
      <sheetName val="W2.0R"/>
      <sheetName val="2.0.4"/>
      <sheetName val="W2.0.4"/>
      <sheetName val="1.5"/>
      <sheetName val="W1.5"/>
      <sheetName val="1.5R"/>
      <sheetName val="W1.5R"/>
      <sheetName val="1.5R.4"/>
      <sheetName val="W1.5.4"/>
      <sheetName val="1.0"/>
      <sheetName val="W1.0"/>
      <sheetName val="3.0.4R"/>
      <sheetName val="W3.0.4R"/>
      <sheetName val="2.0(2)"/>
      <sheetName val="W2.0(2)"/>
      <sheetName val="Slab-4.590"/>
    </sheetNames>
    <sheetDataSet>
      <sheetData sheetId="0"/>
      <sheetData sheetId="1">
        <row r="7">
          <cell r="AB7">
            <v>2019.9165</v>
          </cell>
          <cell r="AC7">
            <v>340.4</v>
          </cell>
        </row>
        <row r="9">
          <cell r="AB9">
            <v>788.26649999999995</v>
          </cell>
          <cell r="AC9">
            <v>6879.72</v>
          </cell>
        </row>
        <row r="11">
          <cell r="AB11">
            <v>8951.4149999999991</v>
          </cell>
          <cell r="AC11">
            <v>7564.64</v>
          </cell>
        </row>
        <row r="13">
          <cell r="AB13">
            <v>216.51300000000001</v>
          </cell>
          <cell r="AC13">
            <v>8681.52</v>
          </cell>
        </row>
        <row r="16">
          <cell r="AB16">
            <v>616.3599999999999</v>
          </cell>
          <cell r="AC16">
            <v>9425.23</v>
          </cell>
        </row>
        <row r="18">
          <cell r="AB18">
            <v>49.972380000000001</v>
          </cell>
          <cell r="AC18">
            <v>61124.44</v>
          </cell>
        </row>
        <row r="20">
          <cell r="AB20">
            <v>1603.8000000000002</v>
          </cell>
          <cell r="AC20">
            <v>878.65</v>
          </cell>
        </row>
        <row r="22">
          <cell r="AB22">
            <v>226.94999999999993</v>
          </cell>
          <cell r="AC22">
            <v>12581.56</v>
          </cell>
        </row>
        <row r="24">
          <cell r="AB24">
            <v>605.19999999999982</v>
          </cell>
          <cell r="AC24">
            <v>4770.97</v>
          </cell>
        </row>
        <row r="26">
          <cell r="AB26">
            <v>166</v>
          </cell>
          <cell r="AC26">
            <v>1058.42</v>
          </cell>
        </row>
        <row r="28">
          <cell r="AB28">
            <v>830</v>
          </cell>
          <cell r="AC28">
            <v>349.97</v>
          </cell>
        </row>
        <row r="30">
          <cell r="AB30">
            <v>1483.4880000000001</v>
          </cell>
          <cell r="AC30">
            <v>3490.71</v>
          </cell>
        </row>
        <row r="32">
          <cell r="AB32">
            <v>5444.9909660776284</v>
          </cell>
          <cell r="AC32">
            <v>2206.71</v>
          </cell>
        </row>
        <row r="33">
          <cell r="AB33">
            <v>801.90000000000009</v>
          </cell>
          <cell r="AC33">
            <v>17</v>
          </cell>
        </row>
        <row r="35">
          <cell r="AB35">
            <v>3312.09</v>
          </cell>
          <cell r="AC35">
            <v>3236.22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14.550"/>
      <sheetName val="39.665"/>
      <sheetName val="39.665- OLD"/>
      <sheetName val="63.605"/>
      <sheetName val="64.685"/>
      <sheetName val="Slab.0.560"/>
      <sheetName val="WW.0.560"/>
      <sheetName val="Slab.1.030"/>
      <sheetName val="WW.1.030"/>
      <sheetName val="67.310"/>
      <sheetName val="68.290"/>
      <sheetName val="151.630"/>
      <sheetName val="Slab-4.590"/>
    </sheetNames>
    <sheetDataSet>
      <sheetData sheetId="0"/>
      <sheetData sheetId="1">
        <row r="7">
          <cell r="M7">
            <v>165.82</v>
          </cell>
        </row>
        <row r="17">
          <cell r="N17">
            <v>8573.7999999999993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
      <sheetName val="BOX"/>
      <sheetName val="SLAB"/>
      <sheetName val="widening (pipe)"/>
      <sheetName val="widening (slab)"/>
      <sheetName val="PIPE (sort final)"/>
      <sheetName val="SLAB (sort)"/>
      <sheetName val="Sheet1"/>
      <sheetName val="PIPE-sort"/>
      <sheetName val="(xi) other works"/>
      <sheetName val="Bill No. 3(1)"/>
      <sheetName val="Bill No. 3(a) old"/>
      <sheetName val="5(old)"/>
      <sheetName val="Cost (fancy)"/>
      <sheetName val="Box Quantity"/>
      <sheetName val="Pro. Work"/>
      <sheetName val="setout"/>
      <sheetName val="BOX (sort) (2)"/>
      <sheetName val="SLAB (sort) (2)"/>
      <sheetName val="BOX (s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3">
          <cell r="B3" t="str">
            <v xml:space="preserve">Proposed Chainage </v>
          </cell>
        </row>
        <row r="5">
          <cell r="B5" t="str">
            <v>(km)</v>
          </cell>
        </row>
        <row r="6">
          <cell r="B6">
            <v>0.13</v>
          </cell>
        </row>
        <row r="7">
          <cell r="B7">
            <v>0.23</v>
          </cell>
        </row>
        <row r="8">
          <cell r="B8">
            <v>0.48</v>
          </cell>
        </row>
        <row r="9">
          <cell r="B9">
            <v>0.57999999999999996</v>
          </cell>
        </row>
        <row r="10">
          <cell r="B10">
            <v>0.63</v>
          </cell>
        </row>
        <row r="11">
          <cell r="B11">
            <v>0.77</v>
          </cell>
        </row>
        <row r="12">
          <cell r="B12">
            <v>0.92500000000000004</v>
          </cell>
        </row>
        <row r="13">
          <cell r="B13">
            <v>0.99</v>
          </cell>
        </row>
        <row r="14">
          <cell r="B14">
            <v>1.26</v>
          </cell>
        </row>
        <row r="15">
          <cell r="B15">
            <v>1.41</v>
          </cell>
        </row>
        <row r="16">
          <cell r="B16">
            <v>1.865</v>
          </cell>
        </row>
        <row r="17">
          <cell r="B17">
            <v>1.91</v>
          </cell>
        </row>
        <row r="18">
          <cell r="B18">
            <v>2.09</v>
          </cell>
        </row>
        <row r="19">
          <cell r="B19">
            <v>2.2000000000000002</v>
          </cell>
        </row>
        <row r="20">
          <cell r="B20">
            <v>2.38</v>
          </cell>
        </row>
        <row r="21">
          <cell r="B21">
            <v>2.62</v>
          </cell>
        </row>
        <row r="22">
          <cell r="B22">
            <v>2.95</v>
          </cell>
        </row>
        <row r="23">
          <cell r="B23">
            <v>3.03</v>
          </cell>
        </row>
        <row r="24">
          <cell r="B24">
            <v>3.1219999999999999</v>
          </cell>
        </row>
        <row r="25">
          <cell r="B25">
            <v>3.26</v>
          </cell>
        </row>
        <row r="26">
          <cell r="B26">
            <v>3.38</v>
          </cell>
        </row>
        <row r="27">
          <cell r="B27">
            <v>3.55</v>
          </cell>
        </row>
        <row r="28">
          <cell r="B28">
            <v>3.68</v>
          </cell>
        </row>
        <row r="29">
          <cell r="B29">
            <v>3.89</v>
          </cell>
        </row>
        <row r="30">
          <cell r="B30">
            <v>4.09</v>
          </cell>
        </row>
        <row r="31">
          <cell r="B31">
            <v>4.32</v>
          </cell>
        </row>
        <row r="32">
          <cell r="B32">
            <v>4.4450000000000003</v>
          </cell>
        </row>
        <row r="33">
          <cell r="B33">
            <v>4.57</v>
          </cell>
        </row>
        <row r="34">
          <cell r="B34">
            <v>4.6950000000000003</v>
          </cell>
        </row>
        <row r="35">
          <cell r="B35">
            <v>4.83</v>
          </cell>
        </row>
        <row r="36">
          <cell r="B36">
            <v>4.9000000000000004</v>
          </cell>
        </row>
        <row r="37">
          <cell r="B37">
            <v>5.19</v>
          </cell>
        </row>
        <row r="38">
          <cell r="B38">
            <v>5.5</v>
          </cell>
        </row>
        <row r="39">
          <cell r="B39">
            <v>5.63</v>
          </cell>
        </row>
        <row r="40">
          <cell r="B40">
            <v>5.82</v>
          </cell>
        </row>
        <row r="41">
          <cell r="B41">
            <v>6.165</v>
          </cell>
        </row>
        <row r="42">
          <cell r="B42">
            <v>6.29</v>
          </cell>
        </row>
        <row r="43">
          <cell r="B43">
            <v>6.49</v>
          </cell>
        </row>
        <row r="44">
          <cell r="B44">
            <v>6.585</v>
          </cell>
        </row>
        <row r="45">
          <cell r="B45">
            <v>6.82</v>
          </cell>
        </row>
        <row r="46">
          <cell r="B46">
            <v>7.04</v>
          </cell>
        </row>
        <row r="47">
          <cell r="B47">
            <v>7.23</v>
          </cell>
        </row>
        <row r="48">
          <cell r="B48">
            <v>7.37</v>
          </cell>
        </row>
        <row r="49">
          <cell r="B49">
            <v>7.5750000000000002</v>
          </cell>
        </row>
        <row r="50">
          <cell r="B50">
            <v>7.81</v>
          </cell>
        </row>
        <row r="51">
          <cell r="B51">
            <v>7.92</v>
          </cell>
        </row>
        <row r="52">
          <cell r="B52">
            <v>8.1219999999999999</v>
          </cell>
        </row>
        <row r="53">
          <cell r="B53">
            <v>8.24</v>
          </cell>
        </row>
        <row r="54">
          <cell r="B54">
            <v>8.3219999999999992</v>
          </cell>
        </row>
        <row r="55">
          <cell r="B55">
            <v>8.4700000000000006</v>
          </cell>
        </row>
        <row r="56">
          <cell r="B56">
            <v>8.5299999999999994</v>
          </cell>
        </row>
        <row r="57">
          <cell r="B57">
            <v>8.6199999999999992</v>
          </cell>
        </row>
        <row r="58">
          <cell r="B58">
            <v>8.7100000000000009</v>
          </cell>
        </row>
        <row r="59">
          <cell r="B59">
            <v>8.84</v>
          </cell>
        </row>
        <row r="60">
          <cell r="B60">
            <v>9.08</v>
          </cell>
        </row>
        <row r="61">
          <cell r="B61">
            <v>9.17</v>
          </cell>
        </row>
        <row r="62">
          <cell r="B62">
            <v>9.36</v>
          </cell>
        </row>
        <row r="63">
          <cell r="B63">
            <v>9.59</v>
          </cell>
        </row>
        <row r="64">
          <cell r="B64">
            <v>9.7100000000000009</v>
          </cell>
        </row>
        <row r="65">
          <cell r="B65">
            <v>9.83</v>
          </cell>
        </row>
        <row r="66">
          <cell r="B66">
            <v>9.8849999999999998</v>
          </cell>
        </row>
        <row r="67">
          <cell r="B67">
            <v>9.9700000000000006</v>
          </cell>
        </row>
        <row r="68">
          <cell r="B68">
            <v>10.15</v>
          </cell>
        </row>
        <row r="69">
          <cell r="B69">
            <v>10.23</v>
          </cell>
        </row>
        <row r="70">
          <cell r="B70">
            <v>10.3</v>
          </cell>
        </row>
        <row r="71">
          <cell r="B71">
            <v>10.72</v>
          </cell>
        </row>
        <row r="72">
          <cell r="B72">
            <v>10.775</v>
          </cell>
        </row>
        <row r="73">
          <cell r="B73">
            <v>11.15</v>
          </cell>
        </row>
        <row r="74">
          <cell r="B74">
            <v>11.25</v>
          </cell>
        </row>
        <row r="75">
          <cell r="B75">
            <v>11.34</v>
          </cell>
        </row>
        <row r="76">
          <cell r="B76">
            <v>11.51</v>
          </cell>
        </row>
        <row r="77">
          <cell r="B77">
            <v>11.69</v>
          </cell>
        </row>
        <row r="78">
          <cell r="B78">
            <v>11.89</v>
          </cell>
        </row>
        <row r="79">
          <cell r="B79">
            <v>11.97</v>
          </cell>
        </row>
        <row r="80">
          <cell r="B80">
            <v>12.21</v>
          </cell>
        </row>
        <row r="81">
          <cell r="B81">
            <v>12.41</v>
          </cell>
        </row>
        <row r="82">
          <cell r="B82">
            <v>12.5</v>
          </cell>
        </row>
        <row r="83">
          <cell r="B83">
            <v>12.79</v>
          </cell>
        </row>
        <row r="84">
          <cell r="B84">
            <v>12.91</v>
          </cell>
        </row>
        <row r="85">
          <cell r="B85">
            <v>13</v>
          </cell>
        </row>
        <row r="86">
          <cell r="B86">
            <v>13.23</v>
          </cell>
        </row>
        <row r="87">
          <cell r="B87">
            <v>13.34</v>
          </cell>
        </row>
        <row r="88">
          <cell r="B88">
            <v>13.49</v>
          </cell>
        </row>
        <row r="89">
          <cell r="B89">
            <v>13.64</v>
          </cell>
        </row>
        <row r="90">
          <cell r="B90">
            <v>13.72</v>
          </cell>
        </row>
        <row r="91">
          <cell r="B91">
            <v>13.91</v>
          </cell>
        </row>
        <row r="92">
          <cell r="B92">
            <v>14.09</v>
          </cell>
        </row>
        <row r="93">
          <cell r="B93">
            <v>14.265000000000001</v>
          </cell>
        </row>
        <row r="94">
          <cell r="B94">
            <v>14.36</v>
          </cell>
        </row>
        <row r="95">
          <cell r="B95">
            <v>14.5</v>
          </cell>
        </row>
        <row r="96">
          <cell r="B96">
            <v>14.61</v>
          </cell>
        </row>
        <row r="97">
          <cell r="B97">
            <v>14.91</v>
          </cell>
        </row>
        <row r="98">
          <cell r="B98">
            <v>14.97</v>
          </cell>
        </row>
        <row r="99">
          <cell r="B99">
            <v>15.15</v>
          </cell>
        </row>
        <row r="100">
          <cell r="B100">
            <v>15.43</v>
          </cell>
        </row>
        <row r="101">
          <cell r="B101">
            <v>15.484999999999999</v>
          </cell>
        </row>
        <row r="102">
          <cell r="B102">
            <v>15.61</v>
          </cell>
        </row>
        <row r="103">
          <cell r="B103">
            <v>15.925000000000001</v>
          </cell>
        </row>
        <row r="104">
          <cell r="B104">
            <v>15.994999999999999</v>
          </cell>
        </row>
        <row r="105">
          <cell r="B105">
            <v>16.079999999999998</v>
          </cell>
        </row>
        <row r="106">
          <cell r="B106">
            <v>16.228000000000002</v>
          </cell>
        </row>
        <row r="107">
          <cell r="B107">
            <v>16.327999999999999</v>
          </cell>
        </row>
        <row r="108">
          <cell r="B108">
            <v>16.66</v>
          </cell>
        </row>
        <row r="109">
          <cell r="B109">
            <v>16.760000000000002</v>
          </cell>
        </row>
        <row r="110">
          <cell r="B110">
            <v>17</v>
          </cell>
        </row>
        <row r="111">
          <cell r="B111">
            <v>17.23</v>
          </cell>
        </row>
        <row r="112">
          <cell r="B112">
            <v>17.46</v>
          </cell>
        </row>
        <row r="113">
          <cell r="B113">
            <v>17.670000000000002</v>
          </cell>
        </row>
        <row r="114">
          <cell r="B114">
            <v>17.96</v>
          </cell>
        </row>
        <row r="115">
          <cell r="B115">
            <v>18.29</v>
          </cell>
        </row>
        <row r="116">
          <cell r="B116">
            <v>18.43</v>
          </cell>
        </row>
        <row r="117">
          <cell r="B117">
            <v>18.809999999999999</v>
          </cell>
        </row>
        <row r="118">
          <cell r="B118">
            <v>19</v>
          </cell>
        </row>
        <row r="119">
          <cell r="B119">
            <v>19.190000000000001</v>
          </cell>
        </row>
        <row r="120">
          <cell r="B120">
            <v>19.489999999999998</v>
          </cell>
        </row>
        <row r="121">
          <cell r="B121">
            <v>19.71</v>
          </cell>
        </row>
        <row r="122">
          <cell r="B122">
            <v>19.89</v>
          </cell>
        </row>
        <row r="123">
          <cell r="B123">
            <v>20.100000000000001</v>
          </cell>
        </row>
        <row r="124">
          <cell r="B124">
            <v>20.46</v>
          </cell>
        </row>
        <row r="125">
          <cell r="B125">
            <v>20.69</v>
          </cell>
        </row>
        <row r="126">
          <cell r="B126">
            <v>20.89</v>
          </cell>
        </row>
        <row r="127">
          <cell r="B127">
            <v>21</v>
          </cell>
        </row>
        <row r="128">
          <cell r="B128">
            <v>21.18</v>
          </cell>
        </row>
        <row r="129">
          <cell r="B129">
            <v>21.38</v>
          </cell>
        </row>
        <row r="130">
          <cell r="B130">
            <v>21.45</v>
          </cell>
        </row>
        <row r="131">
          <cell r="B131">
            <v>21.754999999999999</v>
          </cell>
        </row>
        <row r="132">
          <cell r="B132">
            <v>22.13</v>
          </cell>
        </row>
        <row r="133">
          <cell r="B133">
            <v>22.36</v>
          </cell>
        </row>
        <row r="134">
          <cell r="B134">
            <v>22.47</v>
          </cell>
        </row>
        <row r="135">
          <cell r="B135">
            <v>22.55</v>
          </cell>
        </row>
        <row r="136">
          <cell r="B136">
            <v>22.72</v>
          </cell>
        </row>
        <row r="137">
          <cell r="B137">
            <v>22.85</v>
          </cell>
        </row>
        <row r="138">
          <cell r="B138">
            <v>22.93</v>
          </cell>
        </row>
        <row r="139">
          <cell r="B139">
            <v>23.03</v>
          </cell>
        </row>
        <row r="140">
          <cell r="B140">
            <v>23.44</v>
          </cell>
        </row>
        <row r="141">
          <cell r="B141">
            <v>23.63</v>
          </cell>
        </row>
        <row r="142">
          <cell r="B142">
            <v>23.97</v>
          </cell>
        </row>
        <row r="143">
          <cell r="B143">
            <v>24.12</v>
          </cell>
        </row>
        <row r="144">
          <cell r="B144">
            <v>24.68</v>
          </cell>
        </row>
        <row r="145">
          <cell r="B145">
            <v>24.79</v>
          </cell>
        </row>
        <row r="146">
          <cell r="B146">
            <v>24.89</v>
          </cell>
        </row>
        <row r="147">
          <cell r="B147">
            <v>25.16</v>
          </cell>
        </row>
        <row r="148">
          <cell r="B148">
            <v>25.43</v>
          </cell>
        </row>
        <row r="149">
          <cell r="B149">
            <v>25.5</v>
          </cell>
        </row>
        <row r="150">
          <cell r="B150">
            <v>25.565000000000001</v>
          </cell>
        </row>
        <row r="151">
          <cell r="B151">
            <v>25.64</v>
          </cell>
        </row>
        <row r="152">
          <cell r="B152">
            <v>25.92</v>
          </cell>
        </row>
        <row r="153">
          <cell r="B153">
            <v>26.1</v>
          </cell>
        </row>
        <row r="154">
          <cell r="B154">
            <v>26.41</v>
          </cell>
        </row>
        <row r="155">
          <cell r="B155">
            <v>26.605</v>
          </cell>
        </row>
        <row r="156">
          <cell r="B156">
            <v>26.754999999999999</v>
          </cell>
        </row>
        <row r="157">
          <cell r="B157">
            <v>26.855</v>
          </cell>
        </row>
        <row r="158">
          <cell r="B158">
            <v>26.925000000000001</v>
          </cell>
        </row>
        <row r="159">
          <cell r="B159">
            <v>27.274999999999999</v>
          </cell>
        </row>
        <row r="160">
          <cell r="B160">
            <v>27.355</v>
          </cell>
        </row>
        <row r="161">
          <cell r="B161">
            <v>27.454999999999998</v>
          </cell>
        </row>
        <row r="162">
          <cell r="B162">
            <v>27.49</v>
          </cell>
        </row>
        <row r="163">
          <cell r="B163">
            <v>27.59</v>
          </cell>
        </row>
        <row r="164">
          <cell r="B164">
            <v>27.77</v>
          </cell>
        </row>
        <row r="165">
          <cell r="B165">
            <v>27.86</v>
          </cell>
        </row>
        <row r="166">
          <cell r="B166">
            <v>28.25</v>
          </cell>
        </row>
        <row r="167">
          <cell r="B167">
            <v>28.73</v>
          </cell>
        </row>
        <row r="168">
          <cell r="B168">
            <v>28.93</v>
          </cell>
        </row>
        <row r="169">
          <cell r="B169">
            <v>29.13</v>
          </cell>
        </row>
        <row r="170">
          <cell r="B170">
            <v>29.2</v>
          </cell>
        </row>
        <row r="171">
          <cell r="B171">
            <v>29.39</v>
          </cell>
        </row>
        <row r="172">
          <cell r="B172">
            <v>29.6</v>
          </cell>
        </row>
        <row r="173">
          <cell r="B173">
            <v>29.81</v>
          </cell>
        </row>
        <row r="174">
          <cell r="B174">
            <v>29.96</v>
          </cell>
        </row>
        <row r="175">
          <cell r="B175">
            <v>30.17</v>
          </cell>
        </row>
        <row r="176">
          <cell r="B176">
            <v>30.515000000000001</v>
          </cell>
        </row>
        <row r="177">
          <cell r="B177">
            <v>30.64</v>
          </cell>
        </row>
        <row r="178">
          <cell r="B178">
            <v>30.76</v>
          </cell>
        </row>
        <row r="179">
          <cell r="B179">
            <v>30.97</v>
          </cell>
        </row>
        <row r="180">
          <cell r="B180">
            <v>31.19</v>
          </cell>
        </row>
        <row r="181">
          <cell r="B181">
            <v>31.36</v>
          </cell>
        </row>
        <row r="182">
          <cell r="B182">
            <v>31.565000000000001</v>
          </cell>
        </row>
        <row r="183">
          <cell r="B183">
            <v>31.92</v>
          </cell>
        </row>
        <row r="184">
          <cell r="B184">
            <v>31.99</v>
          </cell>
        </row>
        <row r="185">
          <cell r="B185">
            <v>32.18</v>
          </cell>
        </row>
        <row r="186">
          <cell r="B186">
            <v>32.42</v>
          </cell>
        </row>
        <row r="187">
          <cell r="B187">
            <v>32.53</v>
          </cell>
        </row>
        <row r="188">
          <cell r="B188">
            <v>32.61</v>
          </cell>
        </row>
        <row r="189">
          <cell r="B189">
            <v>32.86</v>
          </cell>
        </row>
        <row r="190">
          <cell r="B190">
            <v>33.04</v>
          </cell>
        </row>
        <row r="191">
          <cell r="B191">
            <v>33.28</v>
          </cell>
        </row>
        <row r="192">
          <cell r="B192">
            <v>33.405000000000001</v>
          </cell>
        </row>
        <row r="193">
          <cell r="B193">
            <v>33.51</v>
          </cell>
        </row>
        <row r="194">
          <cell r="B194">
            <v>33.61</v>
          </cell>
        </row>
        <row r="195">
          <cell r="B195">
            <v>33.74</v>
          </cell>
        </row>
        <row r="196">
          <cell r="B196">
            <v>33.83</v>
          </cell>
        </row>
        <row r="197">
          <cell r="B197">
            <v>33.950000000000003</v>
          </cell>
        </row>
        <row r="198">
          <cell r="B198">
            <v>34.119999999999997</v>
          </cell>
        </row>
        <row r="199">
          <cell r="B199">
            <v>34.33</v>
          </cell>
        </row>
        <row r="200">
          <cell r="B200">
            <v>34.43</v>
          </cell>
        </row>
        <row r="201">
          <cell r="B201">
            <v>34.5</v>
          </cell>
        </row>
        <row r="202">
          <cell r="B202">
            <v>34.64</v>
          </cell>
        </row>
        <row r="203">
          <cell r="B203">
            <v>34.880000000000003</v>
          </cell>
        </row>
        <row r="204">
          <cell r="B204">
            <v>35.15</v>
          </cell>
        </row>
        <row r="205">
          <cell r="B205">
            <v>35.32</v>
          </cell>
        </row>
        <row r="206">
          <cell r="B206">
            <v>35.44</v>
          </cell>
        </row>
        <row r="207">
          <cell r="B207">
            <v>35.54</v>
          </cell>
        </row>
        <row r="208">
          <cell r="B208">
            <v>35.71</v>
          </cell>
        </row>
        <row r="209">
          <cell r="B209">
            <v>36.020000000000003</v>
          </cell>
        </row>
        <row r="210">
          <cell r="B210">
            <v>36.54</v>
          </cell>
        </row>
        <row r="211">
          <cell r="B211">
            <v>36.734999999999999</v>
          </cell>
        </row>
        <row r="212">
          <cell r="B212">
            <v>36.950000000000003</v>
          </cell>
        </row>
        <row r="213">
          <cell r="B213">
            <v>37.049999999999997</v>
          </cell>
        </row>
        <row r="214">
          <cell r="B214">
            <v>37.29</v>
          </cell>
        </row>
        <row r="215">
          <cell r="B215">
            <v>37.5</v>
          </cell>
        </row>
        <row r="216">
          <cell r="B216">
            <v>37.594999999999999</v>
          </cell>
        </row>
        <row r="217">
          <cell r="B217">
            <v>37.659999999999997</v>
          </cell>
        </row>
        <row r="218">
          <cell r="B218">
            <v>38</v>
          </cell>
        </row>
        <row r="219">
          <cell r="B219">
            <v>38.024999999999999</v>
          </cell>
        </row>
        <row r="220">
          <cell r="B220">
            <v>38.055</v>
          </cell>
        </row>
        <row r="221">
          <cell r="B221">
            <v>38.24</v>
          </cell>
        </row>
        <row r="222">
          <cell r="B222">
            <v>38.54</v>
          </cell>
        </row>
        <row r="223">
          <cell r="B223">
            <v>38.799999999999997</v>
          </cell>
        </row>
        <row r="224">
          <cell r="B224">
            <v>38.854999999999997</v>
          </cell>
        </row>
        <row r="225">
          <cell r="B225">
            <v>39.005000000000003</v>
          </cell>
        </row>
        <row r="226">
          <cell r="B226">
            <v>39.055</v>
          </cell>
        </row>
        <row r="227">
          <cell r="B227">
            <v>39.1</v>
          </cell>
        </row>
        <row r="228">
          <cell r="B228">
            <v>39.15</v>
          </cell>
        </row>
        <row r="229">
          <cell r="B229">
            <v>39.26</v>
          </cell>
        </row>
        <row r="230">
          <cell r="B230">
            <v>39.36</v>
          </cell>
        </row>
        <row r="231">
          <cell r="B231">
            <v>39.549999999999997</v>
          </cell>
        </row>
        <row r="232">
          <cell r="B232">
            <v>39.78</v>
          </cell>
        </row>
        <row r="233">
          <cell r="B233">
            <v>39.85</v>
          </cell>
        </row>
        <row r="234">
          <cell r="B234">
            <v>39.93</v>
          </cell>
        </row>
        <row r="235">
          <cell r="B235">
            <v>40.015000000000001</v>
          </cell>
        </row>
        <row r="236">
          <cell r="B236">
            <v>40.200000000000003</v>
          </cell>
        </row>
        <row r="237">
          <cell r="B237">
            <v>40.380000000000003</v>
          </cell>
        </row>
        <row r="238">
          <cell r="B238">
            <v>40.465000000000003</v>
          </cell>
        </row>
        <row r="239">
          <cell r="B239">
            <v>40.585000000000001</v>
          </cell>
        </row>
        <row r="240">
          <cell r="B240">
            <v>40.704999999999998</v>
          </cell>
        </row>
        <row r="241">
          <cell r="B241">
            <v>40.774999999999999</v>
          </cell>
        </row>
        <row r="242">
          <cell r="B242">
            <v>40.83</v>
          </cell>
        </row>
        <row r="243">
          <cell r="B243">
            <v>40.945</v>
          </cell>
        </row>
        <row r="244">
          <cell r="B244">
            <v>41.07</v>
          </cell>
        </row>
        <row r="245">
          <cell r="B245">
            <v>41.12</v>
          </cell>
        </row>
        <row r="246">
          <cell r="B246">
            <v>41.204999999999998</v>
          </cell>
        </row>
        <row r="247">
          <cell r="B247">
            <v>41.3</v>
          </cell>
        </row>
        <row r="248">
          <cell r="B248">
            <v>41.335000000000001</v>
          </cell>
        </row>
        <row r="249">
          <cell r="B249">
            <v>41.484999999999999</v>
          </cell>
        </row>
        <row r="250">
          <cell r="B250">
            <v>41.765000000000001</v>
          </cell>
        </row>
        <row r="251">
          <cell r="B251">
            <v>41.844999999999999</v>
          </cell>
        </row>
        <row r="252">
          <cell r="B252">
            <v>41.92</v>
          </cell>
        </row>
        <row r="253">
          <cell r="B253">
            <v>42.055</v>
          </cell>
        </row>
        <row r="254">
          <cell r="B254">
            <v>42.11</v>
          </cell>
        </row>
        <row r="255">
          <cell r="B255">
            <v>42.25</v>
          </cell>
        </row>
        <row r="256">
          <cell r="B256">
            <v>42.505000000000003</v>
          </cell>
        </row>
        <row r="257">
          <cell r="B257">
            <v>42.715000000000003</v>
          </cell>
        </row>
        <row r="258">
          <cell r="B258">
            <v>42.725000000000001</v>
          </cell>
        </row>
        <row r="259">
          <cell r="B259">
            <v>42.83</v>
          </cell>
        </row>
        <row r="260">
          <cell r="B260">
            <v>42.97</v>
          </cell>
        </row>
        <row r="261">
          <cell r="B261">
            <v>43.14</v>
          </cell>
        </row>
        <row r="262">
          <cell r="B262">
            <v>43.31</v>
          </cell>
        </row>
        <row r="263">
          <cell r="B263">
            <v>43.414999999999999</v>
          </cell>
        </row>
        <row r="264">
          <cell r="B264">
            <v>43.585000000000001</v>
          </cell>
        </row>
        <row r="265">
          <cell r="B265">
            <v>43.71</v>
          </cell>
        </row>
        <row r="266">
          <cell r="B266">
            <v>43.95</v>
          </cell>
        </row>
        <row r="267">
          <cell r="B267">
            <v>44.03</v>
          </cell>
        </row>
        <row r="268">
          <cell r="B268">
            <v>44.097000000000001</v>
          </cell>
        </row>
        <row r="269">
          <cell r="B269">
            <v>44.11</v>
          </cell>
        </row>
        <row r="270">
          <cell r="B270">
            <v>44.14</v>
          </cell>
        </row>
        <row r="271">
          <cell r="B271">
            <v>44.164999999999999</v>
          </cell>
        </row>
        <row r="272">
          <cell r="B272">
            <v>44.234999999999999</v>
          </cell>
        </row>
        <row r="273">
          <cell r="B273">
            <v>44.335000000000001</v>
          </cell>
        </row>
        <row r="274">
          <cell r="B274">
            <v>44.37</v>
          </cell>
        </row>
        <row r="275">
          <cell r="B275">
            <v>44.465000000000003</v>
          </cell>
        </row>
        <row r="276">
          <cell r="B276">
            <v>44.51</v>
          </cell>
        </row>
        <row r="277">
          <cell r="B277">
            <v>44.625</v>
          </cell>
        </row>
        <row r="278">
          <cell r="B278">
            <v>44.805</v>
          </cell>
        </row>
        <row r="279">
          <cell r="B279">
            <v>44.91</v>
          </cell>
        </row>
        <row r="280">
          <cell r="B280">
            <v>44.99</v>
          </cell>
        </row>
        <row r="281">
          <cell r="B281">
            <v>45.085000000000001</v>
          </cell>
        </row>
        <row r="282">
          <cell r="B282">
            <v>45.15</v>
          </cell>
        </row>
        <row r="283">
          <cell r="B283">
            <v>45.33</v>
          </cell>
        </row>
        <row r="284">
          <cell r="B284">
            <v>45.4</v>
          </cell>
        </row>
        <row r="285">
          <cell r="B285">
            <v>45.44</v>
          </cell>
        </row>
        <row r="286">
          <cell r="B286">
            <v>45.585000000000001</v>
          </cell>
        </row>
        <row r="287">
          <cell r="B287">
            <v>45.64</v>
          </cell>
        </row>
        <row r="288">
          <cell r="B288">
            <v>45.685000000000002</v>
          </cell>
        </row>
        <row r="289">
          <cell r="B289">
            <v>45.75</v>
          </cell>
        </row>
        <row r="290">
          <cell r="B290">
            <v>45.8</v>
          </cell>
        </row>
        <row r="291">
          <cell r="B291">
            <v>45.865000000000002</v>
          </cell>
        </row>
        <row r="292">
          <cell r="B292">
            <v>45.9</v>
          </cell>
        </row>
        <row r="293">
          <cell r="B293">
            <v>46.075000000000003</v>
          </cell>
        </row>
        <row r="294">
          <cell r="B294">
            <v>46.13</v>
          </cell>
        </row>
        <row r="295">
          <cell r="B295">
            <v>46.17</v>
          </cell>
        </row>
        <row r="296">
          <cell r="B296">
            <v>46.414999999999999</v>
          </cell>
        </row>
        <row r="297">
          <cell r="B297">
            <v>46.484999999999999</v>
          </cell>
        </row>
        <row r="298">
          <cell r="B298">
            <v>46.61</v>
          </cell>
        </row>
        <row r="299">
          <cell r="B299">
            <v>46.655000000000001</v>
          </cell>
        </row>
        <row r="300">
          <cell r="B300">
            <v>46.725000000000001</v>
          </cell>
        </row>
        <row r="301">
          <cell r="B301">
            <v>46.854999999999997</v>
          </cell>
        </row>
        <row r="302">
          <cell r="B302">
            <v>46.96</v>
          </cell>
        </row>
        <row r="303">
          <cell r="B303">
            <v>47.05</v>
          </cell>
        </row>
        <row r="304">
          <cell r="B304">
            <v>47.3</v>
          </cell>
        </row>
        <row r="305">
          <cell r="B305">
            <v>47.49</v>
          </cell>
        </row>
        <row r="306">
          <cell r="B306">
            <v>47.545000000000002</v>
          </cell>
        </row>
        <row r="307">
          <cell r="B307">
            <v>47.59</v>
          </cell>
        </row>
        <row r="308">
          <cell r="B308">
            <v>47.65</v>
          </cell>
        </row>
        <row r="309">
          <cell r="B309">
            <v>47.8</v>
          </cell>
        </row>
        <row r="310">
          <cell r="B310">
            <v>47.87</v>
          </cell>
        </row>
        <row r="311">
          <cell r="B311">
            <v>47.95</v>
          </cell>
        </row>
        <row r="312">
          <cell r="B312">
            <v>48.07</v>
          </cell>
        </row>
        <row r="313">
          <cell r="B313">
            <v>48.14</v>
          </cell>
        </row>
        <row r="314">
          <cell r="B314">
            <v>48.18</v>
          </cell>
        </row>
        <row r="315">
          <cell r="B315">
            <v>48.31</v>
          </cell>
        </row>
        <row r="316">
          <cell r="B316">
            <v>48.34</v>
          </cell>
        </row>
        <row r="317">
          <cell r="B317">
            <v>48.67</v>
          </cell>
        </row>
        <row r="318">
          <cell r="B318">
            <v>48.75</v>
          </cell>
        </row>
        <row r="319">
          <cell r="B319">
            <v>48.83</v>
          </cell>
        </row>
        <row r="320">
          <cell r="B320">
            <v>48.91</v>
          </cell>
        </row>
        <row r="321">
          <cell r="B321">
            <v>48.965000000000003</v>
          </cell>
        </row>
        <row r="322">
          <cell r="B322">
            <v>49.02</v>
          </cell>
        </row>
        <row r="323">
          <cell r="B323">
            <v>49.145000000000003</v>
          </cell>
        </row>
        <row r="324">
          <cell r="B324">
            <v>49.27</v>
          </cell>
        </row>
        <row r="325">
          <cell r="B325">
            <v>49.4</v>
          </cell>
        </row>
        <row r="326">
          <cell r="B326">
            <v>49.52</v>
          </cell>
        </row>
        <row r="327">
          <cell r="B327">
            <v>49.59</v>
          </cell>
        </row>
        <row r="328">
          <cell r="B328">
            <v>49.67</v>
          </cell>
        </row>
        <row r="329">
          <cell r="B329">
            <v>49.96</v>
          </cell>
        </row>
        <row r="330">
          <cell r="B330">
            <v>50.145000000000003</v>
          </cell>
        </row>
        <row r="331">
          <cell r="B331">
            <v>50.32</v>
          </cell>
        </row>
        <row r="332">
          <cell r="B332">
            <v>50.475000000000001</v>
          </cell>
        </row>
        <row r="333">
          <cell r="B333">
            <v>50.51</v>
          </cell>
        </row>
        <row r="334">
          <cell r="B334">
            <v>50.67</v>
          </cell>
        </row>
        <row r="335">
          <cell r="B335">
            <v>50.79</v>
          </cell>
        </row>
        <row r="336">
          <cell r="B336">
            <v>50.9</v>
          </cell>
        </row>
        <row r="337">
          <cell r="B337">
            <v>51.002000000000002</v>
          </cell>
        </row>
        <row r="338">
          <cell r="B338">
            <v>51.14</v>
          </cell>
        </row>
        <row r="339">
          <cell r="B339">
            <v>51.27</v>
          </cell>
        </row>
        <row r="340">
          <cell r="B340">
            <v>51.42</v>
          </cell>
        </row>
        <row r="341">
          <cell r="B341">
            <v>51.54</v>
          </cell>
        </row>
        <row r="342">
          <cell r="B342">
            <v>51.6</v>
          </cell>
        </row>
        <row r="343">
          <cell r="B343">
            <v>51.76</v>
          </cell>
        </row>
        <row r="344">
          <cell r="B344">
            <v>51.88</v>
          </cell>
        </row>
        <row r="345">
          <cell r="B345">
            <v>52</v>
          </cell>
        </row>
        <row r="346">
          <cell r="B346">
            <v>52.085000000000001</v>
          </cell>
        </row>
        <row r="347">
          <cell r="B347">
            <v>52.12</v>
          </cell>
        </row>
        <row r="348">
          <cell r="B348">
            <v>52.244999999999997</v>
          </cell>
        </row>
        <row r="349">
          <cell r="B349">
            <v>52.35</v>
          </cell>
        </row>
        <row r="350">
          <cell r="B350">
            <v>52.51</v>
          </cell>
        </row>
        <row r="351">
          <cell r="B351">
            <v>52.56</v>
          </cell>
        </row>
        <row r="352">
          <cell r="B352">
            <v>52.594999999999999</v>
          </cell>
        </row>
        <row r="353">
          <cell r="B353">
            <v>52.73</v>
          </cell>
        </row>
        <row r="354">
          <cell r="B354">
            <v>52.97</v>
          </cell>
        </row>
        <row r="355">
          <cell r="B355">
            <v>53.055</v>
          </cell>
        </row>
        <row r="356">
          <cell r="B356">
            <v>53.18</v>
          </cell>
        </row>
        <row r="357">
          <cell r="B357">
            <v>53.35</v>
          </cell>
        </row>
        <row r="358">
          <cell r="B358">
            <v>53.45</v>
          </cell>
        </row>
        <row r="359">
          <cell r="B359">
            <v>53.515000000000001</v>
          </cell>
        </row>
        <row r="360">
          <cell r="B360">
            <v>53.575000000000003</v>
          </cell>
        </row>
        <row r="361">
          <cell r="B361">
            <v>53.755000000000003</v>
          </cell>
        </row>
        <row r="362">
          <cell r="B362">
            <v>53.97</v>
          </cell>
        </row>
        <row r="363">
          <cell r="B363">
            <v>54.11</v>
          </cell>
        </row>
        <row r="364">
          <cell r="B364">
            <v>54.16</v>
          </cell>
        </row>
        <row r="365">
          <cell r="B365">
            <v>54.24</v>
          </cell>
        </row>
        <row r="366">
          <cell r="B366">
            <v>54.305</v>
          </cell>
        </row>
        <row r="367">
          <cell r="B367">
            <v>54.531999999999996</v>
          </cell>
        </row>
        <row r="368">
          <cell r="B368">
            <v>54.664999999999999</v>
          </cell>
        </row>
        <row r="369">
          <cell r="B369">
            <v>54.682000000000002</v>
          </cell>
        </row>
        <row r="370">
          <cell r="B370">
            <v>54.844999999999999</v>
          </cell>
        </row>
        <row r="371">
          <cell r="B371">
            <v>54.984999999999999</v>
          </cell>
        </row>
        <row r="372">
          <cell r="B372">
            <v>55.09</v>
          </cell>
        </row>
        <row r="373">
          <cell r="B373">
            <v>55.24</v>
          </cell>
        </row>
        <row r="374">
          <cell r="B374">
            <v>55.484999999999999</v>
          </cell>
        </row>
        <row r="375">
          <cell r="B375">
            <v>55.655000000000001</v>
          </cell>
        </row>
        <row r="376">
          <cell r="B376">
            <v>55.765000000000001</v>
          </cell>
        </row>
        <row r="377">
          <cell r="B377">
            <v>55.97</v>
          </cell>
        </row>
        <row r="378">
          <cell r="B378">
            <v>56.2</v>
          </cell>
        </row>
        <row r="379">
          <cell r="B379">
            <v>56.36</v>
          </cell>
        </row>
        <row r="380">
          <cell r="B380">
            <v>56.405000000000001</v>
          </cell>
        </row>
        <row r="381">
          <cell r="B381">
            <v>56.61</v>
          </cell>
        </row>
        <row r="382">
          <cell r="B382">
            <v>56.78</v>
          </cell>
        </row>
        <row r="383">
          <cell r="B383">
            <v>56.96</v>
          </cell>
        </row>
        <row r="384">
          <cell r="B384">
            <v>57.06</v>
          </cell>
        </row>
        <row r="385">
          <cell r="B385">
            <v>57.25</v>
          </cell>
        </row>
        <row r="386">
          <cell r="B386">
            <v>57.37</v>
          </cell>
        </row>
        <row r="387">
          <cell r="B387">
            <v>57.43</v>
          </cell>
        </row>
        <row r="388">
          <cell r="B388">
            <v>57.49</v>
          </cell>
        </row>
        <row r="389">
          <cell r="B389">
            <v>57.62</v>
          </cell>
        </row>
        <row r="390">
          <cell r="B390">
            <v>57.77</v>
          </cell>
        </row>
        <row r="391">
          <cell r="B391">
            <v>57.84</v>
          </cell>
        </row>
        <row r="392">
          <cell r="B392">
            <v>57.872</v>
          </cell>
        </row>
        <row r="393">
          <cell r="B393">
            <v>57.9</v>
          </cell>
        </row>
        <row r="394">
          <cell r="B394">
            <v>58.02</v>
          </cell>
        </row>
        <row r="395">
          <cell r="B395">
            <v>58.26</v>
          </cell>
        </row>
        <row r="396">
          <cell r="B396">
            <v>58.36</v>
          </cell>
        </row>
        <row r="397">
          <cell r="B397">
            <v>58.53</v>
          </cell>
        </row>
        <row r="398">
          <cell r="B398">
            <v>58.68</v>
          </cell>
        </row>
        <row r="399">
          <cell r="B399">
            <v>58.78</v>
          </cell>
        </row>
        <row r="400">
          <cell r="B400">
            <v>59.01</v>
          </cell>
        </row>
        <row r="401">
          <cell r="B401">
            <v>59.13</v>
          </cell>
        </row>
        <row r="402">
          <cell r="B402">
            <v>59.255000000000003</v>
          </cell>
        </row>
        <row r="403">
          <cell r="B403">
            <v>59.305</v>
          </cell>
        </row>
        <row r="404">
          <cell r="B404">
            <v>59.47</v>
          </cell>
        </row>
        <row r="405">
          <cell r="B405">
            <v>59.56</v>
          </cell>
        </row>
        <row r="406">
          <cell r="B406">
            <v>59.63</v>
          </cell>
        </row>
        <row r="407">
          <cell r="B407">
            <v>59.72</v>
          </cell>
        </row>
        <row r="408">
          <cell r="B408">
            <v>59.84</v>
          </cell>
        </row>
        <row r="409">
          <cell r="B409">
            <v>60.05</v>
          </cell>
        </row>
        <row r="410">
          <cell r="B410">
            <v>60.43</v>
          </cell>
        </row>
        <row r="411">
          <cell r="B411">
            <v>60.594999999999999</v>
          </cell>
        </row>
        <row r="412">
          <cell r="B412">
            <v>60.69</v>
          </cell>
        </row>
        <row r="413">
          <cell r="B413">
            <v>60.844999999999999</v>
          </cell>
        </row>
        <row r="414">
          <cell r="B414">
            <v>61.04</v>
          </cell>
        </row>
        <row r="415">
          <cell r="B415">
            <v>61.1</v>
          </cell>
        </row>
        <row r="416">
          <cell r="B416">
            <v>61.22</v>
          </cell>
        </row>
        <row r="417">
          <cell r="B417">
            <v>61.33</v>
          </cell>
        </row>
        <row r="418">
          <cell r="B418">
            <v>61.64</v>
          </cell>
        </row>
        <row r="419">
          <cell r="B419">
            <v>61.74</v>
          </cell>
        </row>
        <row r="420">
          <cell r="B420">
            <v>61.82</v>
          </cell>
        </row>
        <row r="421">
          <cell r="B421">
            <v>61.89</v>
          </cell>
        </row>
        <row r="422">
          <cell r="B422">
            <v>61.98</v>
          </cell>
        </row>
        <row r="423">
          <cell r="B423">
            <v>62.174999999999997</v>
          </cell>
        </row>
        <row r="424">
          <cell r="B424">
            <v>62.325000000000003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23.275"/>
      <sheetName val="7.100"/>
      <sheetName val="8.550"/>
      <sheetName val="16.900"/>
      <sheetName val="93.765"/>
      <sheetName val="Slab.0.560"/>
      <sheetName val="WW.0.560"/>
      <sheetName val="Slab.1.030"/>
      <sheetName val="WW.1.030"/>
      <sheetName val="Slab-4.590"/>
    </sheetNames>
    <sheetDataSet>
      <sheetData sheetId="0"/>
      <sheetData sheetId="1">
        <row r="7">
          <cell r="G7">
            <v>536.26</v>
          </cell>
          <cell r="L7">
            <v>340.4</v>
          </cell>
        </row>
        <row r="9">
          <cell r="G9">
            <v>25.54</v>
          </cell>
          <cell r="L9">
            <v>6879.72</v>
          </cell>
        </row>
        <row r="12">
          <cell r="G12">
            <v>171.34</v>
          </cell>
          <cell r="L12">
            <v>8188.25</v>
          </cell>
        </row>
        <row r="16">
          <cell r="G16">
            <v>114.66</v>
          </cell>
          <cell r="L16">
            <v>8681.52</v>
          </cell>
        </row>
        <row r="18">
          <cell r="G18">
            <v>11.440000000000001</v>
          </cell>
          <cell r="L18">
            <v>8716.2900000000009</v>
          </cell>
        </row>
        <row r="21">
          <cell r="G21">
            <v>93.52</v>
          </cell>
          <cell r="L21">
            <v>9542.7800000000007</v>
          </cell>
        </row>
        <row r="23">
          <cell r="G23">
            <v>55.260000000000005</v>
          </cell>
          <cell r="L23">
            <v>61124.44</v>
          </cell>
        </row>
        <row r="25">
          <cell r="G25">
            <v>9.66</v>
          </cell>
          <cell r="L25">
            <v>6879.72</v>
          </cell>
        </row>
        <row r="27">
          <cell r="G27">
            <v>21</v>
          </cell>
          <cell r="L27">
            <v>9542.7800000000007</v>
          </cell>
        </row>
        <row r="29">
          <cell r="G29">
            <v>21.8</v>
          </cell>
          <cell r="L29">
            <v>878.65</v>
          </cell>
        </row>
        <row r="31">
          <cell r="G31">
            <v>13.05</v>
          </cell>
          <cell r="L31">
            <v>12581.56</v>
          </cell>
        </row>
        <row r="33">
          <cell r="G33">
            <v>27</v>
          </cell>
          <cell r="L33">
            <v>4770.97</v>
          </cell>
        </row>
        <row r="35">
          <cell r="G35">
            <v>2</v>
          </cell>
          <cell r="L35">
            <v>1058.42</v>
          </cell>
        </row>
        <row r="37">
          <cell r="G37">
            <v>1.95</v>
          </cell>
          <cell r="L37">
            <v>175</v>
          </cell>
        </row>
        <row r="39">
          <cell r="G39">
            <v>88</v>
          </cell>
          <cell r="L39">
            <v>349.97</v>
          </cell>
        </row>
        <row r="41">
          <cell r="G41">
            <v>87.02</v>
          </cell>
          <cell r="L41">
            <v>3490.71</v>
          </cell>
        </row>
        <row r="43">
          <cell r="G43">
            <v>145.04</v>
          </cell>
          <cell r="L43">
            <v>2206.71</v>
          </cell>
        </row>
        <row r="46">
          <cell r="G46">
            <v>158.87</v>
          </cell>
          <cell r="L46">
            <v>39.267789999999998</v>
          </cell>
        </row>
        <row r="48">
          <cell r="G48">
            <v>39.053450247038661</v>
          </cell>
          <cell r="L48">
            <v>89.2</v>
          </cell>
        </row>
        <row r="50">
          <cell r="G50">
            <v>127.50038736838917</v>
          </cell>
          <cell r="L50">
            <v>1482.69</v>
          </cell>
        </row>
        <row r="52">
          <cell r="G52">
            <v>255.00077473677834</v>
          </cell>
          <cell r="L52">
            <v>3236.22</v>
          </cell>
        </row>
        <row r="53">
          <cell r="G53">
            <v>4.5780000000000003</v>
          </cell>
          <cell r="L53">
            <v>17</v>
          </cell>
        </row>
        <row r="56">
          <cell r="G56">
            <v>34.527799999999999</v>
          </cell>
          <cell r="L56">
            <v>1860.66</v>
          </cell>
        </row>
        <row r="57">
          <cell r="G57">
            <v>33.020000000000003</v>
          </cell>
          <cell r="L57">
            <v>1210.07</v>
          </cell>
        </row>
        <row r="58">
          <cell r="G58">
            <v>93.6</v>
          </cell>
          <cell r="L58">
            <v>410.27</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6"/>
      <sheetData sheetId="87"/>
      <sheetData sheetId="88"/>
      <sheetData sheetId="89"/>
      <sheetData sheetId="90"/>
      <sheetData sheetId="91"/>
      <sheetData sheetId="92"/>
      <sheetData sheetId="93"/>
      <sheetData sheetId="94"/>
      <sheetData sheetId="95"/>
      <sheetData sheetId="96"/>
      <sheetData sheetId="97"/>
      <sheetData sheetId="98">
        <row r="8">
          <cell r="G8">
            <v>1152</v>
          </cell>
        </row>
        <row r="11">
          <cell r="G11">
            <v>96</v>
          </cell>
          <cell r="I11">
            <v>2005.36</v>
          </cell>
        </row>
        <row r="14">
          <cell r="G14">
            <v>96</v>
          </cell>
          <cell r="I14">
            <v>6879.72</v>
          </cell>
        </row>
        <row r="22">
          <cell r="G22">
            <v>363.4</v>
          </cell>
          <cell r="I22">
            <v>7655.63</v>
          </cell>
        </row>
        <row r="28">
          <cell r="G28">
            <v>19.96</v>
          </cell>
          <cell r="I28">
            <v>61124.44</v>
          </cell>
        </row>
        <row r="32">
          <cell r="G32">
            <v>160</v>
          </cell>
          <cell r="I32">
            <v>2206.71</v>
          </cell>
        </row>
        <row r="34">
          <cell r="G34">
            <v>24</v>
          </cell>
          <cell r="I34">
            <v>85</v>
          </cell>
        </row>
        <row r="37">
          <cell r="G37">
            <v>160</v>
          </cell>
          <cell r="I37">
            <v>75</v>
          </cell>
        </row>
      </sheetData>
      <sheetData sheetId="99">
        <row r="11">
          <cell r="G11">
            <v>8464.0000000000018</v>
          </cell>
        </row>
        <row r="14">
          <cell r="G14">
            <v>793.5</v>
          </cell>
          <cell r="I14">
            <v>5795.16</v>
          </cell>
        </row>
        <row r="18">
          <cell r="G18">
            <v>1058.0000000000002</v>
          </cell>
        </row>
        <row r="22">
          <cell r="G22">
            <v>1322.5</v>
          </cell>
          <cell r="I22">
            <v>7564.64</v>
          </cell>
        </row>
      </sheetData>
      <sheetData sheetId="100">
        <row r="7">
          <cell r="I7">
            <v>278.63</v>
          </cell>
        </row>
        <row r="12">
          <cell r="I12">
            <v>6879.72</v>
          </cell>
        </row>
      </sheetData>
      <sheetData sheetId="101"/>
      <sheetData sheetId="102"/>
      <sheetData sheetId="103">
        <row r="11">
          <cell r="G11">
            <v>5796.4999999999991</v>
          </cell>
          <cell r="I11">
            <v>2565.62</v>
          </cell>
        </row>
      </sheetData>
      <sheetData sheetId="104">
        <row r="14">
          <cell r="G14">
            <v>6395.1910000000144</v>
          </cell>
          <cell r="I14">
            <v>278.63</v>
          </cell>
        </row>
        <row r="18">
          <cell r="G18">
            <v>345.68600000000077</v>
          </cell>
          <cell r="I18">
            <v>6879.72</v>
          </cell>
        </row>
        <row r="23">
          <cell r="G23">
            <v>2615.3875000000057</v>
          </cell>
          <cell r="I23">
            <v>8188.25</v>
          </cell>
        </row>
        <row r="27">
          <cell r="G27">
            <v>1705.6875000000036</v>
          </cell>
          <cell r="I27">
            <v>8681.52</v>
          </cell>
        </row>
        <row r="31">
          <cell r="G31">
            <v>432.108</v>
          </cell>
          <cell r="I31">
            <v>61124.44</v>
          </cell>
        </row>
        <row r="34">
          <cell r="G34">
            <v>399</v>
          </cell>
          <cell r="I34">
            <v>349.97</v>
          </cell>
        </row>
        <row r="38">
          <cell r="G38">
            <v>1591.9750000000035</v>
          </cell>
          <cell r="I38">
            <v>2206.71</v>
          </cell>
        </row>
        <row r="41">
          <cell r="G41">
            <v>2456.1900000000051</v>
          </cell>
          <cell r="I41">
            <v>3490.71</v>
          </cell>
        </row>
      </sheetData>
      <sheetData sheetId="105">
        <row r="13">
          <cell r="G13">
            <v>130</v>
          </cell>
          <cell r="I13">
            <v>4615.03</v>
          </cell>
        </row>
        <row r="14">
          <cell r="G14">
            <v>6</v>
          </cell>
          <cell r="I14">
            <v>7942.81</v>
          </cell>
        </row>
        <row r="17">
          <cell r="G17">
            <v>78</v>
          </cell>
          <cell r="I17">
            <v>5188.17</v>
          </cell>
        </row>
        <row r="20">
          <cell r="G20">
            <v>207</v>
          </cell>
          <cell r="I20">
            <v>6300.31</v>
          </cell>
        </row>
        <row r="21">
          <cell r="G21">
            <v>174</v>
          </cell>
          <cell r="I21">
            <v>386.88</v>
          </cell>
        </row>
        <row r="26">
          <cell r="G26">
            <v>3</v>
          </cell>
          <cell r="I26">
            <v>4362.8100000000004</v>
          </cell>
        </row>
        <row r="29">
          <cell r="G29">
            <v>11</v>
          </cell>
          <cell r="I29">
            <v>2647.62</v>
          </cell>
        </row>
        <row r="32">
          <cell r="G32">
            <v>56</v>
          </cell>
          <cell r="I32">
            <v>699.73</v>
          </cell>
        </row>
        <row r="34">
          <cell r="G34">
            <v>400</v>
          </cell>
          <cell r="I34">
            <v>386.88</v>
          </cell>
        </row>
        <row r="36">
          <cell r="G36">
            <v>4</v>
          </cell>
          <cell r="I36">
            <v>450</v>
          </cell>
        </row>
        <row r="41">
          <cell r="G41">
            <v>4394.0015999999996</v>
          </cell>
          <cell r="I41">
            <v>1112.23</v>
          </cell>
        </row>
      </sheetData>
      <sheetData sheetId="106">
        <row r="7">
          <cell r="G7">
            <v>0</v>
          </cell>
        </row>
        <row r="12">
          <cell r="G12">
            <v>0</v>
          </cell>
        </row>
        <row r="19">
          <cell r="G19">
            <v>0</v>
          </cell>
          <cell r="I19">
            <v>6124.75</v>
          </cell>
        </row>
      </sheetData>
      <sheetData sheetId="107">
        <row r="6">
          <cell r="G6">
            <v>0</v>
          </cell>
        </row>
        <row r="11">
          <cell r="G11">
            <v>0</v>
          </cell>
        </row>
        <row r="18">
          <cell r="G18">
            <v>0</v>
          </cell>
        </row>
      </sheetData>
      <sheetData sheetId="108">
        <row r="7">
          <cell r="G7">
            <v>5169.1500000000033</v>
          </cell>
        </row>
        <row r="12">
          <cell r="G12">
            <v>1122.4440000000006</v>
          </cell>
        </row>
        <row r="19">
          <cell r="G19">
            <v>11135.826000000006</v>
          </cell>
        </row>
      </sheetData>
      <sheetData sheetId="109"/>
      <sheetData sheetId="110"/>
      <sheetData sheetId="111"/>
      <sheetData sheetId="112"/>
      <sheetData sheetId="113"/>
      <sheetData sheetId="114"/>
      <sheetData sheetId="115"/>
      <sheetData sheetId="116"/>
      <sheetData sheetId="1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Drain CC"/>
      <sheetName val=" Lined Drain"/>
      <sheetName val="Breast wall 1M HT"/>
      <sheetName val="Breast wall 2M HT"/>
      <sheetName val="Breast wall 2.5m ht"/>
      <sheetName val="W-Metal C.B"/>
      <sheetName val="Retaining Wall 3m"/>
      <sheetName val="Signs"/>
      <sheetName val="RR MASONRY1M HT"/>
      <sheetName val="RR Masonry 2M HT"/>
      <sheetName val="RR Masonry 2.5m ht"/>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sheetData sheetId="87"/>
      <sheetData sheetId="88"/>
      <sheetData sheetId="89"/>
      <sheetData sheetId="90"/>
      <sheetData sheetId="91"/>
      <sheetData sheetId="92"/>
      <sheetData sheetId="93"/>
      <sheetData sheetId="94"/>
      <sheetData sheetId="95"/>
      <sheetData sheetId="96"/>
      <sheetData sheetId="97"/>
      <sheetData sheetId="98">
        <row r="8">
          <cell r="G8">
            <v>2592</v>
          </cell>
        </row>
      </sheetData>
      <sheetData sheetId="99">
        <row r="11">
          <cell r="G11">
            <v>17391.360000000004</v>
          </cell>
        </row>
      </sheetData>
      <sheetData sheetId="100">
        <row r="7">
          <cell r="I7">
            <v>278.63</v>
          </cell>
        </row>
        <row r="9">
          <cell r="G9">
            <v>28.485000000000166</v>
          </cell>
        </row>
        <row r="19">
          <cell r="G19">
            <v>855.4995000000049</v>
          </cell>
        </row>
        <row r="24">
          <cell r="G24">
            <v>3.4694730000000198</v>
          </cell>
        </row>
        <row r="26">
          <cell r="G26">
            <v>113.94000000000065</v>
          </cell>
        </row>
      </sheetData>
      <sheetData sheetId="101">
        <row r="8">
          <cell r="G8">
            <v>56.089000000000155</v>
          </cell>
        </row>
        <row r="18">
          <cell r="G18">
            <v>2155.6022500000063</v>
          </cell>
        </row>
        <row r="23">
          <cell r="G23">
            <v>9.7441890000000271</v>
          </cell>
        </row>
        <row r="25">
          <cell r="G25">
            <v>305.94000000000079</v>
          </cell>
        </row>
      </sheetData>
      <sheetData sheetId="102">
        <row r="9">
          <cell r="G9">
            <v>379.60937500000011</v>
          </cell>
        </row>
        <row r="19">
          <cell r="G19">
            <v>14540.557500000006</v>
          </cell>
        </row>
        <row r="24">
          <cell r="G24">
            <v>66.653332500000033</v>
          </cell>
        </row>
        <row r="26">
          <cell r="G26">
            <v>1822.1250000000007</v>
          </cell>
        </row>
      </sheetData>
      <sheetData sheetId="103">
        <row r="11">
          <cell r="G11">
            <v>9895.4000000000033</v>
          </cell>
        </row>
      </sheetData>
      <sheetData sheetId="104">
        <row r="14">
          <cell r="G14">
            <v>16309.600000000013</v>
          </cell>
        </row>
      </sheetData>
      <sheetData sheetId="105">
        <row r="13">
          <cell r="G13">
            <v>306</v>
          </cell>
        </row>
      </sheetData>
      <sheetData sheetId="106">
        <row r="7">
          <cell r="G7">
            <v>611.47800000000348</v>
          </cell>
        </row>
      </sheetData>
      <sheetData sheetId="107">
        <row r="6">
          <cell r="G6">
            <v>1083.5375000000029</v>
          </cell>
        </row>
      </sheetData>
      <sheetData sheetId="108">
        <row r="7">
          <cell r="G7">
            <v>6377.4375000000027</v>
          </cell>
        </row>
      </sheetData>
      <sheetData sheetId="109"/>
      <sheetData sheetId="110"/>
      <sheetData sheetId="111"/>
      <sheetData sheetId="112"/>
      <sheetData sheetId="113"/>
      <sheetData sheetId="114"/>
      <sheetData sheetId="115"/>
      <sheetData sheetId="116"/>
      <sheetData sheetId="1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
  <sheetViews>
    <sheetView tabSelected="1" view="pageBreakPreview" topLeftCell="A137" zoomScaleSheetLayoutView="100" workbookViewId="0">
      <selection activeCell="H14" sqref="H14"/>
    </sheetView>
  </sheetViews>
  <sheetFormatPr defaultRowHeight="15"/>
  <cols>
    <col min="1" max="1" width="5.140625" customWidth="1"/>
    <col min="2" max="2" width="13.85546875" customWidth="1"/>
    <col min="3" max="3" width="6.7109375" bestFit="1" customWidth="1"/>
    <col min="4" max="4" width="5" bestFit="1" customWidth="1"/>
    <col min="5" max="5" width="19.28515625" customWidth="1"/>
    <col min="6" max="6" width="13.42578125" customWidth="1"/>
    <col min="7" max="7" width="16.140625" style="1" customWidth="1"/>
    <col min="8" max="8" width="19.7109375" style="351" customWidth="1"/>
    <col min="9" max="9" width="12.7109375" style="1" customWidth="1"/>
    <col min="10" max="10" width="15.85546875" bestFit="1" customWidth="1"/>
    <col min="11" max="11" width="18" customWidth="1"/>
    <col min="12" max="12" width="11" bestFit="1" customWidth="1"/>
  </cols>
  <sheetData>
    <row r="1" spans="1:10">
      <c r="A1" s="367" t="s">
        <v>721</v>
      </c>
      <c r="B1" s="367"/>
      <c r="C1" s="367"/>
      <c r="D1" s="367"/>
      <c r="E1" s="367"/>
      <c r="F1" s="367"/>
      <c r="G1" s="367"/>
      <c r="H1" s="367"/>
      <c r="I1" s="367"/>
    </row>
    <row r="2" spans="1:10">
      <c r="A2" s="368" t="s">
        <v>739</v>
      </c>
      <c r="B2" s="369"/>
      <c r="C2" s="369"/>
      <c r="D2" s="369"/>
      <c r="E2" s="369"/>
      <c r="F2" s="369"/>
      <c r="G2" s="369"/>
      <c r="H2" s="370"/>
      <c r="I2" s="274">
        <f>30.97-16.9</f>
        <v>14.07</v>
      </c>
    </row>
    <row r="3" spans="1:10">
      <c r="A3" s="292"/>
      <c r="B3" s="368"/>
      <c r="C3" s="369"/>
      <c r="D3" s="369"/>
      <c r="E3" s="370"/>
      <c r="F3" s="371"/>
      <c r="G3" s="372"/>
      <c r="H3" s="372"/>
      <c r="I3" s="373"/>
    </row>
    <row r="4" spans="1:10" ht="54.75" customHeight="1">
      <c r="A4" s="275" t="s">
        <v>0</v>
      </c>
      <c r="B4" s="275" t="s">
        <v>421</v>
      </c>
      <c r="C4" s="356" t="s">
        <v>419</v>
      </c>
      <c r="D4" s="356"/>
      <c r="E4" s="356"/>
      <c r="F4" s="356"/>
      <c r="G4" s="356"/>
      <c r="H4" s="276" t="s">
        <v>418</v>
      </c>
      <c r="I4" s="276" t="s">
        <v>422</v>
      </c>
    </row>
    <row r="5" spans="1:10">
      <c r="A5" s="356">
        <v>1</v>
      </c>
      <c r="B5" s="277"/>
      <c r="C5" s="354" t="s">
        <v>1</v>
      </c>
      <c r="D5" s="354"/>
      <c r="E5" s="354"/>
      <c r="F5" s="354"/>
      <c r="G5" s="354"/>
      <c r="H5" s="354"/>
      <c r="I5" s="278"/>
      <c r="J5" s="208"/>
    </row>
    <row r="6" spans="1:10" ht="39.75" hidden="1" customHeight="1">
      <c r="A6" s="356"/>
      <c r="B6" s="355">
        <f>SUM(I6:I37)</f>
        <v>0.86146646322957021</v>
      </c>
      <c r="C6" s="362" t="s">
        <v>2</v>
      </c>
      <c r="D6" s="362"/>
      <c r="E6" s="364" t="s">
        <v>3</v>
      </c>
      <c r="F6" s="364"/>
      <c r="G6" s="364"/>
      <c r="H6" s="279">
        <f>'Bill 1'!G26</f>
        <v>0</v>
      </c>
      <c r="I6" s="280">
        <f>H6/$H$150</f>
        <v>0</v>
      </c>
    </row>
    <row r="7" spans="1:10" hidden="1">
      <c r="A7" s="356"/>
      <c r="B7" s="356"/>
      <c r="C7" s="362" t="s">
        <v>4</v>
      </c>
      <c r="D7" s="362"/>
      <c r="E7" s="364" t="s">
        <v>324</v>
      </c>
      <c r="F7" s="364"/>
      <c r="G7" s="364"/>
      <c r="H7" s="279">
        <f>'Bill 1'!G29</f>
        <v>0</v>
      </c>
      <c r="I7" s="280">
        <f t="shared" ref="I7:I70" si="0">H7/$H$150</f>
        <v>0</v>
      </c>
    </row>
    <row r="8" spans="1:10" hidden="1">
      <c r="A8" s="356"/>
      <c r="B8" s="356"/>
      <c r="C8" s="362" t="s">
        <v>5</v>
      </c>
      <c r="D8" s="362"/>
      <c r="E8" s="364" t="s">
        <v>326</v>
      </c>
      <c r="F8" s="364"/>
      <c r="G8" s="364"/>
      <c r="H8" s="279">
        <f>'Bill 1'!G32</f>
        <v>0</v>
      </c>
      <c r="I8" s="280">
        <f t="shared" si="0"/>
        <v>0</v>
      </c>
    </row>
    <row r="9" spans="1:10" hidden="1">
      <c r="A9" s="356"/>
      <c r="B9" s="356"/>
      <c r="C9" s="362" t="s">
        <v>6</v>
      </c>
      <c r="D9" s="362"/>
      <c r="E9" s="364" t="s">
        <v>340</v>
      </c>
      <c r="F9" s="364"/>
      <c r="G9" s="364"/>
      <c r="H9" s="279">
        <f>'Bill 1'!G36</f>
        <v>0</v>
      </c>
      <c r="I9" s="280">
        <f t="shared" si="0"/>
        <v>0</v>
      </c>
    </row>
    <row r="10" spans="1:10" hidden="1">
      <c r="A10" s="356"/>
      <c r="B10" s="356"/>
      <c r="C10" s="362" t="s">
        <v>7</v>
      </c>
      <c r="D10" s="362"/>
      <c r="E10" s="364" t="s">
        <v>341</v>
      </c>
      <c r="F10" s="364"/>
      <c r="G10" s="364"/>
      <c r="H10" s="279">
        <f>'Bill 1'!G40</f>
        <v>0</v>
      </c>
      <c r="I10" s="280">
        <f t="shared" si="0"/>
        <v>0</v>
      </c>
      <c r="J10" s="226"/>
    </row>
    <row r="11" spans="1:10" hidden="1">
      <c r="A11" s="356"/>
      <c r="B11" s="356"/>
      <c r="C11" s="362" t="s">
        <v>10</v>
      </c>
      <c r="D11" s="362"/>
      <c r="E11" s="364" t="s">
        <v>8</v>
      </c>
      <c r="F11" s="364"/>
      <c r="G11" s="364"/>
      <c r="H11" s="279">
        <f>'Bill 1'!G43</f>
        <v>0</v>
      </c>
      <c r="I11" s="280">
        <f t="shared" si="0"/>
        <v>0</v>
      </c>
    </row>
    <row r="12" spans="1:10" hidden="1">
      <c r="A12" s="356"/>
      <c r="B12" s="356"/>
      <c r="C12" s="362" t="s">
        <v>335</v>
      </c>
      <c r="D12" s="362"/>
      <c r="E12" s="364" t="s">
        <v>342</v>
      </c>
      <c r="F12" s="364"/>
      <c r="G12" s="364"/>
      <c r="H12" s="279">
        <f>'Bill 1'!G46</f>
        <v>0</v>
      </c>
      <c r="I12" s="280">
        <f t="shared" si="0"/>
        <v>0</v>
      </c>
    </row>
    <row r="13" spans="1:10" ht="27" customHeight="1">
      <c r="A13" s="356">
        <v>2</v>
      </c>
      <c r="B13" s="356"/>
      <c r="C13" s="354" t="s">
        <v>356</v>
      </c>
      <c r="D13" s="354"/>
      <c r="E13" s="354"/>
      <c r="F13" s="354"/>
      <c r="G13" s="354"/>
      <c r="H13" s="281"/>
      <c r="I13" s="280">
        <f t="shared" si="0"/>
        <v>0</v>
      </c>
      <c r="J13" s="208"/>
    </row>
    <row r="14" spans="1:10" ht="39.75" customHeight="1">
      <c r="A14" s="356"/>
      <c r="B14" s="356"/>
      <c r="C14" s="362" t="s">
        <v>11</v>
      </c>
      <c r="D14" s="362"/>
      <c r="E14" s="361" t="s">
        <v>3</v>
      </c>
      <c r="F14" s="361"/>
      <c r="G14" s="361"/>
      <c r="H14" s="279">
        <f>'Bill 2'!G21</f>
        <v>1042987670.2813497</v>
      </c>
      <c r="I14" s="280">
        <f t="shared" si="0"/>
        <v>0.58426955510737089</v>
      </c>
    </row>
    <row r="15" spans="1:10" ht="15" customHeight="1">
      <c r="A15" s="356"/>
      <c r="B15" s="356"/>
      <c r="C15" s="362" t="s">
        <v>12</v>
      </c>
      <c r="D15" s="362"/>
      <c r="E15" s="364" t="s">
        <v>324</v>
      </c>
      <c r="F15" s="364"/>
      <c r="G15" s="364"/>
      <c r="H15" s="279">
        <f>'Bill 2'!G25</f>
        <v>152912994.26340002</v>
      </c>
      <c r="I15" s="280">
        <f t="shared" si="0"/>
        <v>8.5660079859153332E-2</v>
      </c>
    </row>
    <row r="16" spans="1:10" ht="15" customHeight="1">
      <c r="A16" s="356"/>
      <c r="B16" s="356"/>
      <c r="C16" s="362" t="s">
        <v>13</v>
      </c>
      <c r="D16" s="362"/>
      <c r="E16" s="364" t="s">
        <v>326</v>
      </c>
      <c r="F16" s="364"/>
      <c r="G16" s="364"/>
      <c r="H16" s="279">
        <f>'Bill 2'!G28</f>
        <v>97663183.696999997</v>
      </c>
      <c r="I16" s="280">
        <f t="shared" si="0"/>
        <v>5.4709778950333181E-2</v>
      </c>
    </row>
    <row r="17" spans="1:11" ht="15" customHeight="1">
      <c r="A17" s="356"/>
      <c r="B17" s="356"/>
      <c r="C17" s="362" t="s">
        <v>14</v>
      </c>
      <c r="D17" s="362"/>
      <c r="E17" s="364" t="s">
        <v>340</v>
      </c>
      <c r="F17" s="364"/>
      <c r="G17" s="364"/>
      <c r="H17" s="279">
        <f>'Bill 2'!G32</f>
        <v>87256095.085999995</v>
      </c>
      <c r="I17" s="280">
        <f t="shared" si="0"/>
        <v>4.8879849023096646E-2</v>
      </c>
      <c r="J17" s="226">
        <f>SUM(H6:H19)</f>
        <v>1417702958.7497497</v>
      </c>
      <c r="K17">
        <f>'[1]General Abstract'!$C$6+'[1]General Abstract'!$C$7</f>
        <v>2517970848.7199998</v>
      </c>
    </row>
    <row r="18" spans="1:11" ht="15" customHeight="1">
      <c r="A18" s="356"/>
      <c r="B18" s="356"/>
      <c r="C18" s="362" t="s">
        <v>343</v>
      </c>
      <c r="D18" s="362"/>
      <c r="E18" s="364" t="s">
        <v>341</v>
      </c>
      <c r="F18" s="364"/>
      <c r="G18" s="364"/>
      <c r="H18" s="279">
        <f>'Bill 2'!G36</f>
        <v>36883015.421999998</v>
      </c>
      <c r="I18" s="280">
        <f t="shared" si="0"/>
        <v>2.0661436012773912E-2</v>
      </c>
      <c r="K18" s="226">
        <f>K17-J17</f>
        <v>1100267889.9702501</v>
      </c>
    </row>
    <row r="19" spans="1:11">
      <c r="A19" s="356"/>
      <c r="B19" s="356"/>
      <c r="C19" s="362" t="s">
        <v>344</v>
      </c>
      <c r="D19" s="362"/>
      <c r="E19" s="364" t="s">
        <v>342</v>
      </c>
      <c r="F19" s="364"/>
      <c r="G19" s="364"/>
      <c r="H19" s="279">
        <f>'Bill 2'!G39</f>
        <v>0</v>
      </c>
      <c r="I19" s="280">
        <f t="shared" si="0"/>
        <v>0</v>
      </c>
    </row>
    <row r="20" spans="1:11" ht="27.75" customHeight="1">
      <c r="A20" s="356">
        <v>3</v>
      </c>
      <c r="B20" s="356"/>
      <c r="C20" s="354" t="s">
        <v>357</v>
      </c>
      <c r="D20" s="354"/>
      <c r="E20" s="354"/>
      <c r="F20" s="354"/>
      <c r="G20" s="354"/>
      <c r="H20" s="281"/>
      <c r="I20" s="280">
        <f t="shared" si="0"/>
        <v>0</v>
      </c>
    </row>
    <row r="21" spans="1:11" hidden="1">
      <c r="A21" s="356"/>
      <c r="B21" s="356"/>
      <c r="C21" s="362" t="s">
        <v>15</v>
      </c>
      <c r="D21" s="362"/>
      <c r="E21" s="361" t="s">
        <v>3</v>
      </c>
      <c r="F21" s="361"/>
      <c r="G21" s="361"/>
      <c r="H21" s="279">
        <v>0</v>
      </c>
      <c r="I21" s="280">
        <f t="shared" si="0"/>
        <v>0</v>
      </c>
    </row>
    <row r="22" spans="1:11" hidden="1">
      <c r="A22" s="356"/>
      <c r="B22" s="356"/>
      <c r="C22" s="362" t="s">
        <v>16</v>
      </c>
      <c r="D22" s="362"/>
      <c r="E22" s="364" t="s">
        <v>324</v>
      </c>
      <c r="F22" s="364"/>
      <c r="G22" s="364"/>
      <c r="H22" s="279">
        <v>0</v>
      </c>
      <c r="I22" s="280">
        <f t="shared" si="0"/>
        <v>0</v>
      </c>
    </row>
    <row r="23" spans="1:11" hidden="1">
      <c r="A23" s="356"/>
      <c r="B23" s="356"/>
      <c r="C23" s="362" t="s">
        <v>18</v>
      </c>
      <c r="D23" s="362"/>
      <c r="E23" s="364" t="s">
        <v>358</v>
      </c>
      <c r="F23" s="364"/>
      <c r="G23" s="364"/>
      <c r="H23" s="279">
        <v>0</v>
      </c>
      <c r="I23" s="280">
        <f t="shared" si="0"/>
        <v>0</v>
      </c>
    </row>
    <row r="24" spans="1:11" hidden="1">
      <c r="A24" s="356"/>
      <c r="B24" s="356"/>
      <c r="C24" s="362" t="s">
        <v>19</v>
      </c>
      <c r="D24" s="362"/>
      <c r="E24" s="364" t="s">
        <v>359</v>
      </c>
      <c r="F24" s="364"/>
      <c r="G24" s="364"/>
      <c r="H24" s="279">
        <v>0</v>
      </c>
      <c r="I24" s="280">
        <f t="shared" si="0"/>
        <v>0</v>
      </c>
    </row>
    <row r="25" spans="1:11" ht="15" customHeight="1">
      <c r="A25" s="356">
        <v>4</v>
      </c>
      <c r="B25" s="356"/>
      <c r="C25" s="354" t="s">
        <v>360</v>
      </c>
      <c r="D25" s="354"/>
      <c r="E25" s="354"/>
      <c r="F25" s="354"/>
      <c r="G25" s="354"/>
      <c r="H25" s="281"/>
      <c r="I25" s="280">
        <f t="shared" si="0"/>
        <v>0</v>
      </c>
      <c r="J25" s="208"/>
    </row>
    <row r="26" spans="1:11" ht="41.25" hidden="1" customHeight="1">
      <c r="A26" s="356"/>
      <c r="B26" s="356"/>
      <c r="C26" s="362" t="s">
        <v>23</v>
      </c>
      <c r="D26" s="362"/>
      <c r="E26" s="361" t="s">
        <v>3</v>
      </c>
      <c r="F26" s="361"/>
      <c r="G26" s="361"/>
      <c r="H26" s="279">
        <v>0</v>
      </c>
      <c r="I26" s="280">
        <f t="shared" si="0"/>
        <v>0</v>
      </c>
    </row>
    <row r="27" spans="1:11" ht="15" hidden="1" customHeight="1">
      <c r="A27" s="356"/>
      <c r="B27" s="356"/>
      <c r="C27" s="362" t="s">
        <v>25</v>
      </c>
      <c r="D27" s="362"/>
      <c r="E27" s="364" t="s">
        <v>324</v>
      </c>
      <c r="F27" s="364"/>
      <c r="G27" s="364"/>
      <c r="H27" s="279">
        <v>0</v>
      </c>
      <c r="I27" s="280">
        <f t="shared" si="0"/>
        <v>0</v>
      </c>
    </row>
    <row r="28" spans="1:11" ht="15" hidden="1" customHeight="1">
      <c r="A28" s="356"/>
      <c r="B28" s="356"/>
      <c r="C28" s="362" t="s">
        <v>27</v>
      </c>
      <c r="D28" s="362"/>
      <c r="E28" s="364" t="s">
        <v>326</v>
      </c>
      <c r="F28" s="364"/>
      <c r="G28" s="364"/>
      <c r="H28" s="279">
        <v>0</v>
      </c>
      <c r="I28" s="280">
        <f t="shared" si="0"/>
        <v>0</v>
      </c>
    </row>
    <row r="29" spans="1:11" ht="15" hidden="1" customHeight="1">
      <c r="A29" s="356"/>
      <c r="B29" s="356"/>
      <c r="C29" s="362" t="s">
        <v>28</v>
      </c>
      <c r="D29" s="362"/>
      <c r="E29" s="364" t="s">
        <v>340</v>
      </c>
      <c r="F29" s="364"/>
      <c r="G29" s="364"/>
      <c r="H29" s="279">
        <v>0</v>
      </c>
      <c r="I29" s="280">
        <f t="shared" si="0"/>
        <v>0</v>
      </c>
    </row>
    <row r="30" spans="1:11" ht="15" hidden="1" customHeight="1">
      <c r="A30" s="356"/>
      <c r="B30" s="356"/>
      <c r="C30" s="362" t="s">
        <v>29</v>
      </c>
      <c r="D30" s="362"/>
      <c r="E30" s="364" t="s">
        <v>341</v>
      </c>
      <c r="F30" s="364"/>
      <c r="G30" s="364"/>
      <c r="H30" s="279">
        <v>0</v>
      </c>
      <c r="I30" s="280">
        <f t="shared" si="0"/>
        <v>0</v>
      </c>
    </row>
    <row r="31" spans="1:11" ht="15" customHeight="1">
      <c r="A31" s="356">
        <v>5</v>
      </c>
      <c r="B31" s="356"/>
      <c r="C31" s="354" t="s">
        <v>363</v>
      </c>
      <c r="D31" s="354"/>
      <c r="E31" s="354"/>
      <c r="F31" s="354"/>
      <c r="G31" s="354"/>
      <c r="H31" s="281"/>
      <c r="I31" s="280">
        <f t="shared" si="0"/>
        <v>0</v>
      </c>
    </row>
    <row r="32" spans="1:11" hidden="1">
      <c r="A32" s="356"/>
      <c r="B32" s="356"/>
      <c r="C32" s="362" t="s">
        <v>31</v>
      </c>
      <c r="D32" s="362"/>
      <c r="E32" s="361" t="s">
        <v>3</v>
      </c>
      <c r="F32" s="361"/>
      <c r="G32" s="361"/>
      <c r="H32" s="279">
        <v>0</v>
      </c>
      <c r="I32" s="280">
        <f t="shared" si="0"/>
        <v>0</v>
      </c>
    </row>
    <row r="33" spans="1:11" hidden="1">
      <c r="A33" s="356"/>
      <c r="B33" s="356"/>
      <c r="C33" s="362" t="s">
        <v>38</v>
      </c>
      <c r="D33" s="362"/>
      <c r="E33" s="364" t="s">
        <v>324</v>
      </c>
      <c r="F33" s="364"/>
      <c r="G33" s="364"/>
      <c r="H33" s="279">
        <v>0</v>
      </c>
      <c r="I33" s="280">
        <f t="shared" si="0"/>
        <v>0</v>
      </c>
    </row>
    <row r="34" spans="1:11" hidden="1">
      <c r="A34" s="356"/>
      <c r="B34" s="356"/>
      <c r="C34" s="362" t="s">
        <v>361</v>
      </c>
      <c r="D34" s="362"/>
      <c r="E34" s="364" t="s">
        <v>358</v>
      </c>
      <c r="F34" s="364"/>
      <c r="G34" s="364"/>
      <c r="H34" s="279">
        <v>0</v>
      </c>
      <c r="I34" s="280">
        <f t="shared" si="0"/>
        <v>0</v>
      </c>
    </row>
    <row r="35" spans="1:11" hidden="1">
      <c r="A35" s="356"/>
      <c r="B35" s="356"/>
      <c r="C35" s="362" t="s">
        <v>362</v>
      </c>
      <c r="D35" s="362"/>
      <c r="E35" s="364" t="s">
        <v>359</v>
      </c>
      <c r="F35" s="364"/>
      <c r="G35" s="364"/>
      <c r="H35" s="279">
        <v>0</v>
      </c>
      <c r="I35" s="280">
        <f t="shared" si="0"/>
        <v>0</v>
      </c>
    </row>
    <row r="36" spans="1:11" ht="27.75" customHeight="1">
      <c r="A36" s="356">
        <v>6</v>
      </c>
      <c r="B36" s="356"/>
      <c r="C36" s="354" t="s">
        <v>364</v>
      </c>
      <c r="D36" s="354"/>
      <c r="E36" s="354"/>
      <c r="F36" s="354"/>
      <c r="G36" s="354"/>
      <c r="H36" s="281"/>
      <c r="I36" s="280">
        <f t="shared" si="0"/>
        <v>0</v>
      </c>
    </row>
    <row r="37" spans="1:11">
      <c r="A37" s="356"/>
      <c r="B37" s="356"/>
      <c r="C37" s="362" t="s">
        <v>41</v>
      </c>
      <c r="D37" s="362"/>
      <c r="E37" s="361" t="s">
        <v>365</v>
      </c>
      <c r="F37" s="361"/>
      <c r="G37" s="361"/>
      <c r="H37" s="279">
        <f>'Bill 6'!G49</f>
        <v>120112749.18014035</v>
      </c>
      <c r="I37" s="280">
        <f t="shared" si="0"/>
        <v>6.7285764276842325E-2</v>
      </c>
      <c r="J37">
        <f>'[1]General Abstract'!$C$11+'[1]General Abstract'!$C$12</f>
        <v>307897979</v>
      </c>
      <c r="K37" s="226">
        <f>H37-J37</f>
        <v>-187785229.81985965</v>
      </c>
    </row>
    <row r="38" spans="1:11" ht="27.75" customHeight="1">
      <c r="A38" s="356">
        <v>7</v>
      </c>
      <c r="B38" s="355">
        <f>SUM(I38:I50)</f>
        <v>5.3382139637642399E-3</v>
      </c>
      <c r="C38" s="354" t="s">
        <v>366</v>
      </c>
      <c r="D38" s="354"/>
      <c r="E38" s="354"/>
      <c r="F38" s="354"/>
      <c r="G38" s="354"/>
      <c r="H38" s="281"/>
      <c r="I38" s="280">
        <f t="shared" si="0"/>
        <v>0</v>
      </c>
    </row>
    <row r="39" spans="1:11" ht="15" customHeight="1">
      <c r="A39" s="356"/>
      <c r="B39" s="356"/>
      <c r="C39" s="362" t="s">
        <v>42</v>
      </c>
      <c r="D39" s="362"/>
      <c r="E39" s="361" t="s">
        <v>17</v>
      </c>
      <c r="F39" s="361"/>
      <c r="G39" s="361"/>
      <c r="H39" s="282">
        <v>0</v>
      </c>
      <c r="I39" s="280">
        <f t="shared" si="0"/>
        <v>0</v>
      </c>
    </row>
    <row r="40" spans="1:11" ht="15" customHeight="1">
      <c r="A40" s="356">
        <v>8</v>
      </c>
      <c r="B40" s="356"/>
      <c r="C40" s="354" t="s">
        <v>367</v>
      </c>
      <c r="D40" s="354"/>
      <c r="E40" s="354"/>
      <c r="F40" s="354"/>
      <c r="G40" s="354"/>
      <c r="H40" s="281"/>
      <c r="I40" s="280">
        <f t="shared" si="0"/>
        <v>0</v>
      </c>
    </row>
    <row r="41" spans="1:11" ht="53.25" customHeight="1">
      <c r="A41" s="356"/>
      <c r="B41" s="356"/>
      <c r="C41" s="362" t="s">
        <v>43</v>
      </c>
      <c r="D41" s="362"/>
      <c r="E41" s="359" t="s">
        <v>368</v>
      </c>
      <c r="F41" s="359"/>
      <c r="G41" s="359"/>
      <c r="H41" s="279">
        <f>'Bill 8'!G40</f>
        <v>8112062.397113895</v>
      </c>
      <c r="I41" s="280">
        <f t="shared" si="0"/>
        <v>4.544282950618617E-3</v>
      </c>
    </row>
    <row r="42" spans="1:11" ht="51" customHeight="1">
      <c r="A42" s="356"/>
      <c r="B42" s="356"/>
      <c r="C42" s="362" t="s">
        <v>44</v>
      </c>
      <c r="D42" s="362"/>
      <c r="E42" s="359" t="s">
        <v>369</v>
      </c>
      <c r="F42" s="359"/>
      <c r="G42" s="359"/>
      <c r="H42" s="279">
        <f>'Bill 8'!G67</f>
        <v>1417257.2411593357</v>
      </c>
      <c r="I42" s="280">
        <f t="shared" si="0"/>
        <v>7.9393101314562304E-4</v>
      </c>
      <c r="J42" s="226">
        <f>H42+H41</f>
        <v>9529319.6382732317</v>
      </c>
      <c r="K42">
        <f>'[1]General Abstract'!$C$13</f>
        <v>76721750</v>
      </c>
    </row>
    <row r="43" spans="1:11" ht="39" hidden="1" customHeight="1">
      <c r="A43" s="356"/>
      <c r="B43" s="356"/>
      <c r="C43" s="362" t="s">
        <v>45</v>
      </c>
      <c r="D43" s="362"/>
      <c r="E43" s="359" t="s">
        <v>370</v>
      </c>
      <c r="F43" s="359"/>
      <c r="G43" s="359"/>
      <c r="H43" s="279">
        <f>'Bill 8'!G83</f>
        <v>0</v>
      </c>
      <c r="I43" s="280">
        <f t="shared" si="0"/>
        <v>0</v>
      </c>
    </row>
    <row r="44" spans="1:11" ht="39.75" hidden="1" customHeight="1">
      <c r="A44" s="356"/>
      <c r="B44" s="356"/>
      <c r="C44" s="362" t="s">
        <v>46</v>
      </c>
      <c r="D44" s="362"/>
      <c r="E44" s="359" t="s">
        <v>371</v>
      </c>
      <c r="F44" s="359"/>
      <c r="G44" s="359"/>
      <c r="H44" s="279">
        <v>0</v>
      </c>
      <c r="I44" s="280">
        <f t="shared" si="0"/>
        <v>0</v>
      </c>
    </row>
    <row r="45" spans="1:11" ht="15" customHeight="1">
      <c r="A45" s="277">
        <v>9</v>
      </c>
      <c r="B45" s="356"/>
      <c r="C45" s="354" t="s">
        <v>372</v>
      </c>
      <c r="D45" s="354"/>
      <c r="E45" s="354"/>
      <c r="F45" s="354"/>
      <c r="G45" s="354"/>
      <c r="H45" s="281"/>
      <c r="I45" s="280">
        <f t="shared" si="0"/>
        <v>0</v>
      </c>
    </row>
    <row r="46" spans="1:11" hidden="1">
      <c r="A46" s="277"/>
      <c r="B46" s="356"/>
      <c r="C46" s="362" t="s">
        <v>48</v>
      </c>
      <c r="D46" s="362"/>
      <c r="E46" s="359" t="s">
        <v>373</v>
      </c>
      <c r="F46" s="359"/>
      <c r="G46" s="359"/>
      <c r="H46" s="279">
        <v>0</v>
      </c>
      <c r="I46" s="280">
        <f t="shared" si="0"/>
        <v>0</v>
      </c>
    </row>
    <row r="47" spans="1:11" ht="15" customHeight="1">
      <c r="A47" s="356">
        <v>10</v>
      </c>
      <c r="B47" s="356"/>
      <c r="C47" s="354" t="s">
        <v>374</v>
      </c>
      <c r="D47" s="354"/>
      <c r="E47" s="354"/>
      <c r="F47" s="354"/>
      <c r="G47" s="354"/>
      <c r="H47" s="281"/>
      <c r="I47" s="280">
        <f t="shared" si="0"/>
        <v>0</v>
      </c>
    </row>
    <row r="48" spans="1:11" ht="42" hidden="1" customHeight="1">
      <c r="A48" s="356"/>
      <c r="B48" s="356"/>
      <c r="C48" s="362" t="s">
        <v>375</v>
      </c>
      <c r="D48" s="362"/>
      <c r="E48" s="359" t="s">
        <v>368</v>
      </c>
      <c r="F48" s="359"/>
      <c r="G48" s="359"/>
      <c r="H48" s="279">
        <v>0</v>
      </c>
      <c r="I48" s="280">
        <f t="shared" si="0"/>
        <v>0</v>
      </c>
    </row>
    <row r="49" spans="1:9" ht="118.5" hidden="1" customHeight="1">
      <c r="A49" s="356"/>
      <c r="B49" s="356"/>
      <c r="C49" s="362" t="s">
        <v>376</v>
      </c>
      <c r="D49" s="362"/>
      <c r="E49" s="359" t="s">
        <v>378</v>
      </c>
      <c r="F49" s="359"/>
      <c r="G49" s="359"/>
      <c r="H49" s="279">
        <v>0</v>
      </c>
      <c r="I49" s="280">
        <f t="shared" si="0"/>
        <v>0</v>
      </c>
    </row>
    <row r="50" spans="1:9" ht="39" hidden="1" customHeight="1">
      <c r="A50" s="356"/>
      <c r="B50" s="356"/>
      <c r="C50" s="362" t="s">
        <v>377</v>
      </c>
      <c r="D50" s="362"/>
      <c r="E50" s="359" t="s">
        <v>379</v>
      </c>
      <c r="F50" s="359"/>
      <c r="G50" s="359"/>
      <c r="H50" s="279">
        <v>0</v>
      </c>
      <c r="I50" s="280">
        <f t="shared" si="0"/>
        <v>0</v>
      </c>
    </row>
    <row r="51" spans="1:9" ht="15" customHeight="1">
      <c r="A51" s="356">
        <v>11</v>
      </c>
      <c r="B51" s="355">
        <f>SUM(I51:I118)</f>
        <v>0</v>
      </c>
      <c r="C51" s="354" t="s">
        <v>22</v>
      </c>
      <c r="D51" s="354"/>
      <c r="E51" s="354"/>
      <c r="F51" s="354"/>
      <c r="G51" s="354"/>
      <c r="H51" s="281"/>
      <c r="I51" s="280">
        <f t="shared" si="0"/>
        <v>0</v>
      </c>
    </row>
    <row r="52" spans="1:9" hidden="1">
      <c r="A52" s="356"/>
      <c r="B52" s="356"/>
      <c r="C52" s="362" t="s">
        <v>380</v>
      </c>
      <c r="D52" s="362"/>
      <c r="E52" s="359" t="s">
        <v>24</v>
      </c>
      <c r="F52" s="359"/>
      <c r="G52" s="359"/>
      <c r="H52" s="279">
        <v>0</v>
      </c>
      <c r="I52" s="280">
        <f t="shared" si="0"/>
        <v>0</v>
      </c>
    </row>
    <row r="53" spans="1:9" hidden="1">
      <c r="A53" s="356"/>
      <c r="B53" s="356"/>
      <c r="C53" s="362" t="s">
        <v>381</v>
      </c>
      <c r="D53" s="362"/>
      <c r="E53" s="359" t="s">
        <v>26</v>
      </c>
      <c r="F53" s="359"/>
      <c r="G53" s="359"/>
      <c r="H53" s="279">
        <v>0</v>
      </c>
      <c r="I53" s="280">
        <f t="shared" si="0"/>
        <v>0</v>
      </c>
    </row>
    <row r="54" spans="1:9" hidden="1">
      <c r="A54" s="356"/>
      <c r="B54" s="356"/>
      <c r="C54" s="362" t="s">
        <v>382</v>
      </c>
      <c r="D54" s="362"/>
      <c r="E54" s="359" t="s">
        <v>385</v>
      </c>
      <c r="F54" s="359"/>
      <c r="G54" s="359"/>
      <c r="H54" s="279">
        <v>0</v>
      </c>
      <c r="I54" s="280">
        <f t="shared" si="0"/>
        <v>0</v>
      </c>
    </row>
    <row r="55" spans="1:9" hidden="1">
      <c r="A55" s="356"/>
      <c r="B55" s="356"/>
      <c r="C55" s="362" t="s">
        <v>383</v>
      </c>
      <c r="D55" s="362"/>
      <c r="E55" s="359" t="s">
        <v>386</v>
      </c>
      <c r="F55" s="359"/>
      <c r="G55" s="359"/>
      <c r="H55" s="279"/>
      <c r="I55" s="280">
        <f t="shared" si="0"/>
        <v>0</v>
      </c>
    </row>
    <row r="56" spans="1:9" ht="26.25" hidden="1" customHeight="1">
      <c r="A56" s="356"/>
      <c r="B56" s="356"/>
      <c r="C56" s="362" t="s">
        <v>384</v>
      </c>
      <c r="D56" s="362"/>
      <c r="E56" s="359" t="s">
        <v>387</v>
      </c>
      <c r="F56" s="359"/>
      <c r="G56" s="359"/>
      <c r="H56" s="279"/>
      <c r="I56" s="280">
        <f t="shared" si="0"/>
        <v>0</v>
      </c>
    </row>
    <row r="57" spans="1:9" ht="26.25" hidden="1" customHeight="1">
      <c r="A57" s="356"/>
      <c r="B57" s="356"/>
      <c r="C57" s="362" t="s">
        <v>388</v>
      </c>
      <c r="D57" s="362"/>
      <c r="E57" s="359" t="s">
        <v>389</v>
      </c>
      <c r="F57" s="359"/>
      <c r="G57" s="359"/>
      <c r="H57" s="279"/>
      <c r="I57" s="280">
        <f t="shared" si="0"/>
        <v>0</v>
      </c>
    </row>
    <row r="58" spans="1:9" ht="16.5" hidden="1" customHeight="1">
      <c r="A58" s="356"/>
      <c r="B58" s="356"/>
      <c r="C58" s="362" t="s">
        <v>390</v>
      </c>
      <c r="D58" s="362"/>
      <c r="E58" s="359" t="s">
        <v>391</v>
      </c>
      <c r="F58" s="359"/>
      <c r="G58" s="359"/>
      <c r="H58" s="279"/>
      <c r="I58" s="280">
        <f t="shared" si="0"/>
        <v>0</v>
      </c>
    </row>
    <row r="59" spans="1:9" ht="27.75" hidden="1" customHeight="1">
      <c r="A59" s="356"/>
      <c r="B59" s="356"/>
      <c r="C59" s="362" t="s">
        <v>392</v>
      </c>
      <c r="D59" s="362"/>
      <c r="E59" s="359" t="s">
        <v>393</v>
      </c>
      <c r="F59" s="359"/>
      <c r="G59" s="359"/>
      <c r="H59" s="279">
        <v>0</v>
      </c>
      <c r="I59" s="280">
        <f t="shared" si="0"/>
        <v>0</v>
      </c>
    </row>
    <row r="60" spans="1:9" ht="15" customHeight="1">
      <c r="A60" s="356">
        <v>12</v>
      </c>
      <c r="B60" s="356"/>
      <c r="C60" s="354" t="s">
        <v>40</v>
      </c>
      <c r="D60" s="354"/>
      <c r="E60" s="354"/>
      <c r="F60" s="354"/>
      <c r="G60" s="354"/>
      <c r="H60" s="281"/>
      <c r="I60" s="280">
        <f t="shared" si="0"/>
        <v>0</v>
      </c>
    </row>
    <row r="61" spans="1:9" hidden="1">
      <c r="A61" s="356"/>
      <c r="B61" s="356"/>
      <c r="C61" s="362" t="s">
        <v>394</v>
      </c>
      <c r="D61" s="362"/>
      <c r="E61" s="359" t="s">
        <v>24</v>
      </c>
      <c r="F61" s="359"/>
      <c r="G61" s="359"/>
      <c r="H61" s="279">
        <v>0</v>
      </c>
      <c r="I61" s="280">
        <f t="shared" si="0"/>
        <v>0</v>
      </c>
    </row>
    <row r="62" spans="1:9" hidden="1">
      <c r="A62" s="356"/>
      <c r="B62" s="356"/>
      <c r="C62" s="362" t="s">
        <v>395</v>
      </c>
      <c r="D62" s="362"/>
      <c r="E62" s="359" t="s">
        <v>26</v>
      </c>
      <c r="F62" s="359"/>
      <c r="G62" s="359"/>
      <c r="H62" s="279">
        <v>0</v>
      </c>
      <c r="I62" s="280">
        <f t="shared" si="0"/>
        <v>0</v>
      </c>
    </row>
    <row r="63" spans="1:9" hidden="1">
      <c r="A63" s="356"/>
      <c r="B63" s="356"/>
      <c r="C63" s="362" t="s">
        <v>396</v>
      </c>
      <c r="D63" s="362"/>
      <c r="E63" s="359" t="s">
        <v>385</v>
      </c>
      <c r="F63" s="359"/>
      <c r="G63" s="359"/>
      <c r="H63" s="279">
        <v>0</v>
      </c>
      <c r="I63" s="280">
        <f t="shared" si="0"/>
        <v>0</v>
      </c>
    </row>
    <row r="64" spans="1:9" hidden="1">
      <c r="A64" s="356"/>
      <c r="B64" s="356"/>
      <c r="C64" s="362" t="s">
        <v>397</v>
      </c>
      <c r="D64" s="362"/>
      <c r="E64" s="359" t="s">
        <v>386</v>
      </c>
      <c r="F64" s="359"/>
      <c r="G64" s="359"/>
      <c r="H64" s="279"/>
      <c r="I64" s="280">
        <f t="shared" si="0"/>
        <v>0</v>
      </c>
    </row>
    <row r="65" spans="1:9" ht="26.25" hidden="1" customHeight="1">
      <c r="A65" s="356"/>
      <c r="B65" s="356"/>
      <c r="C65" s="362" t="s">
        <v>398</v>
      </c>
      <c r="D65" s="362"/>
      <c r="E65" s="359" t="s">
        <v>387</v>
      </c>
      <c r="F65" s="359"/>
      <c r="G65" s="359"/>
      <c r="H65" s="279"/>
      <c r="I65" s="280">
        <f t="shared" si="0"/>
        <v>0</v>
      </c>
    </row>
    <row r="66" spans="1:9" ht="26.25" hidden="1" customHeight="1">
      <c r="A66" s="356"/>
      <c r="B66" s="356"/>
      <c r="C66" s="362" t="s">
        <v>399</v>
      </c>
      <c r="D66" s="362"/>
      <c r="E66" s="359" t="s">
        <v>389</v>
      </c>
      <c r="F66" s="359"/>
      <c r="G66" s="359"/>
      <c r="H66" s="279"/>
      <c r="I66" s="280">
        <f t="shared" si="0"/>
        <v>0</v>
      </c>
    </row>
    <row r="67" spans="1:9" ht="16.5" hidden="1" customHeight="1">
      <c r="A67" s="356"/>
      <c r="B67" s="356"/>
      <c r="C67" s="362" t="s">
        <v>400</v>
      </c>
      <c r="D67" s="362"/>
      <c r="E67" s="359" t="s">
        <v>391</v>
      </c>
      <c r="F67" s="359"/>
      <c r="G67" s="359"/>
      <c r="H67" s="279"/>
      <c r="I67" s="280">
        <f t="shared" si="0"/>
        <v>0</v>
      </c>
    </row>
    <row r="68" spans="1:9" ht="27.75" hidden="1" customHeight="1">
      <c r="A68" s="356"/>
      <c r="B68" s="356"/>
      <c r="C68" s="362" t="s">
        <v>401</v>
      </c>
      <c r="D68" s="362"/>
      <c r="E68" s="359" t="s">
        <v>393</v>
      </c>
      <c r="F68" s="359"/>
      <c r="G68" s="359"/>
      <c r="H68" s="279">
        <v>0</v>
      </c>
      <c r="I68" s="280">
        <f t="shared" si="0"/>
        <v>0</v>
      </c>
    </row>
    <row r="69" spans="1:9" ht="15" customHeight="1">
      <c r="A69" s="356">
        <v>13</v>
      </c>
      <c r="B69" s="356"/>
      <c r="C69" s="354" t="s">
        <v>30</v>
      </c>
      <c r="D69" s="354"/>
      <c r="E69" s="354"/>
      <c r="F69" s="354"/>
      <c r="G69" s="354"/>
      <c r="H69" s="281"/>
      <c r="I69" s="280">
        <f t="shared" si="0"/>
        <v>0</v>
      </c>
    </row>
    <row r="70" spans="1:9">
      <c r="A70" s="356"/>
      <c r="B70" s="356"/>
      <c r="C70" s="362" t="s">
        <v>402</v>
      </c>
      <c r="D70" s="283" t="s">
        <v>20</v>
      </c>
      <c r="E70" s="363" t="s">
        <v>32</v>
      </c>
      <c r="F70" s="363"/>
      <c r="G70" s="363"/>
      <c r="H70" s="284">
        <v>0</v>
      </c>
      <c r="I70" s="280">
        <f t="shared" si="0"/>
        <v>0</v>
      </c>
    </row>
    <row r="71" spans="1:9" hidden="1">
      <c r="A71" s="356"/>
      <c r="B71" s="356"/>
      <c r="C71" s="362"/>
      <c r="D71" s="285" t="s">
        <v>33</v>
      </c>
      <c r="E71" s="361" t="s">
        <v>24</v>
      </c>
      <c r="F71" s="361"/>
      <c r="G71" s="279" t="s">
        <v>9</v>
      </c>
      <c r="H71" s="284"/>
      <c r="I71" s="280">
        <f t="shared" ref="I71:I134" si="1">H71/$H$150</f>
        <v>0</v>
      </c>
    </row>
    <row r="72" spans="1:9" hidden="1">
      <c r="A72" s="356"/>
      <c r="B72" s="356"/>
      <c r="C72" s="362"/>
      <c r="D72" s="285" t="s">
        <v>34</v>
      </c>
      <c r="E72" s="361" t="s">
        <v>26</v>
      </c>
      <c r="F72" s="361"/>
      <c r="G72" s="279" t="s">
        <v>9</v>
      </c>
      <c r="H72" s="284"/>
      <c r="I72" s="280">
        <f t="shared" si="1"/>
        <v>0</v>
      </c>
    </row>
    <row r="73" spans="1:9" hidden="1">
      <c r="A73" s="356"/>
      <c r="B73" s="356"/>
      <c r="C73" s="362"/>
      <c r="D73" s="285" t="s">
        <v>35</v>
      </c>
      <c r="E73" s="361" t="s">
        <v>385</v>
      </c>
      <c r="F73" s="361"/>
      <c r="G73" s="279" t="s">
        <v>9</v>
      </c>
      <c r="H73" s="284"/>
      <c r="I73" s="280">
        <f t="shared" si="1"/>
        <v>0</v>
      </c>
    </row>
    <row r="74" spans="1:9" ht="42" hidden="1" customHeight="1">
      <c r="A74" s="356"/>
      <c r="B74" s="356"/>
      <c r="C74" s="362"/>
      <c r="D74" s="285" t="s">
        <v>36</v>
      </c>
      <c r="E74" s="361" t="s">
        <v>404</v>
      </c>
      <c r="F74" s="361"/>
      <c r="G74" s="279" t="s">
        <v>9</v>
      </c>
      <c r="H74" s="284"/>
      <c r="I74" s="280">
        <f t="shared" si="1"/>
        <v>0</v>
      </c>
    </row>
    <row r="75" spans="1:9" ht="27.75" hidden="1" customHeight="1">
      <c r="A75" s="356"/>
      <c r="B75" s="356"/>
      <c r="C75" s="362"/>
      <c r="D75" s="285" t="s">
        <v>37</v>
      </c>
      <c r="E75" s="361" t="s">
        <v>387</v>
      </c>
      <c r="F75" s="361"/>
      <c r="G75" s="279"/>
      <c r="H75" s="284"/>
      <c r="I75" s="280">
        <f t="shared" si="1"/>
        <v>0</v>
      </c>
    </row>
    <row r="76" spans="1:9" ht="16.5" hidden="1" customHeight="1">
      <c r="A76" s="356"/>
      <c r="B76" s="356"/>
      <c r="C76" s="362"/>
      <c r="D76" s="285" t="s">
        <v>239</v>
      </c>
      <c r="E76" s="361" t="s">
        <v>389</v>
      </c>
      <c r="F76" s="361"/>
      <c r="G76" s="279"/>
      <c r="H76" s="284"/>
      <c r="I76" s="280">
        <f t="shared" si="1"/>
        <v>0</v>
      </c>
    </row>
    <row r="77" spans="1:9" ht="39.75" hidden="1" customHeight="1">
      <c r="A77" s="356"/>
      <c r="B77" s="356"/>
      <c r="C77" s="362"/>
      <c r="D77" s="285" t="s">
        <v>241</v>
      </c>
      <c r="E77" s="361" t="s">
        <v>393</v>
      </c>
      <c r="F77" s="361"/>
      <c r="G77" s="279" t="s">
        <v>9</v>
      </c>
      <c r="H77" s="284"/>
      <c r="I77" s="280">
        <f t="shared" si="1"/>
        <v>0</v>
      </c>
    </row>
    <row r="78" spans="1:9">
      <c r="A78" s="356"/>
      <c r="B78" s="356"/>
      <c r="C78" s="362" t="s">
        <v>403</v>
      </c>
      <c r="D78" s="283" t="s">
        <v>21</v>
      </c>
      <c r="E78" s="363" t="s">
        <v>39</v>
      </c>
      <c r="F78" s="363"/>
      <c r="G78" s="363"/>
      <c r="H78" s="284">
        <v>0</v>
      </c>
      <c r="I78" s="280">
        <f t="shared" si="1"/>
        <v>0</v>
      </c>
    </row>
    <row r="79" spans="1:9" hidden="1">
      <c r="A79" s="356"/>
      <c r="B79" s="356"/>
      <c r="C79" s="362"/>
      <c r="D79" s="285" t="s">
        <v>33</v>
      </c>
      <c r="E79" s="361" t="s">
        <v>24</v>
      </c>
      <c r="F79" s="361"/>
      <c r="G79" s="279" t="s">
        <v>9</v>
      </c>
      <c r="H79" s="284"/>
      <c r="I79" s="280">
        <f t="shared" si="1"/>
        <v>0</v>
      </c>
    </row>
    <row r="80" spans="1:9" hidden="1">
      <c r="A80" s="356"/>
      <c r="B80" s="356"/>
      <c r="C80" s="362"/>
      <c r="D80" s="285" t="s">
        <v>34</v>
      </c>
      <c r="E80" s="361" t="s">
        <v>26</v>
      </c>
      <c r="F80" s="361"/>
      <c r="G80" s="279" t="s">
        <v>9</v>
      </c>
      <c r="H80" s="284"/>
      <c r="I80" s="280">
        <f t="shared" si="1"/>
        <v>0</v>
      </c>
    </row>
    <row r="81" spans="1:9" hidden="1">
      <c r="A81" s="356"/>
      <c r="B81" s="356"/>
      <c r="C81" s="362"/>
      <c r="D81" s="285" t="s">
        <v>35</v>
      </c>
      <c r="E81" s="361" t="s">
        <v>385</v>
      </c>
      <c r="F81" s="361"/>
      <c r="G81" s="279" t="s">
        <v>9</v>
      </c>
      <c r="H81" s="284"/>
      <c r="I81" s="280">
        <f t="shared" si="1"/>
        <v>0</v>
      </c>
    </row>
    <row r="82" spans="1:9" ht="54" hidden="1" customHeight="1">
      <c r="A82" s="356"/>
      <c r="B82" s="356"/>
      <c r="C82" s="362"/>
      <c r="D82" s="285" t="s">
        <v>36</v>
      </c>
      <c r="E82" s="361" t="s">
        <v>405</v>
      </c>
      <c r="F82" s="361"/>
      <c r="G82" s="279" t="s">
        <v>9</v>
      </c>
      <c r="H82" s="284"/>
      <c r="I82" s="280">
        <f t="shared" si="1"/>
        <v>0</v>
      </c>
    </row>
    <row r="83" spans="1:9" ht="27.75" hidden="1" customHeight="1">
      <c r="A83" s="356"/>
      <c r="B83" s="356"/>
      <c r="C83" s="362"/>
      <c r="D83" s="285" t="s">
        <v>37</v>
      </c>
      <c r="E83" s="361" t="s">
        <v>387</v>
      </c>
      <c r="F83" s="361"/>
      <c r="G83" s="279"/>
      <c r="H83" s="284"/>
      <c r="I83" s="280">
        <f t="shared" si="1"/>
        <v>0</v>
      </c>
    </row>
    <row r="84" spans="1:9" ht="16.5" hidden="1" customHeight="1">
      <c r="A84" s="277"/>
      <c r="B84" s="356"/>
      <c r="C84" s="285"/>
      <c r="D84" s="285" t="s">
        <v>239</v>
      </c>
      <c r="E84" s="361" t="s">
        <v>389</v>
      </c>
      <c r="F84" s="361"/>
      <c r="G84" s="279"/>
      <c r="H84" s="279"/>
      <c r="I84" s="280">
        <f t="shared" si="1"/>
        <v>0</v>
      </c>
    </row>
    <row r="85" spans="1:9" ht="39.75" hidden="1" customHeight="1">
      <c r="A85" s="277"/>
      <c r="B85" s="356"/>
      <c r="C85" s="285"/>
      <c r="D85" s="285" t="s">
        <v>241</v>
      </c>
      <c r="E85" s="361" t="s">
        <v>393</v>
      </c>
      <c r="F85" s="361"/>
      <c r="G85" s="279" t="s">
        <v>9</v>
      </c>
      <c r="H85" s="279"/>
      <c r="I85" s="280">
        <f t="shared" si="1"/>
        <v>0</v>
      </c>
    </row>
    <row r="86" spans="1:9" ht="15" customHeight="1">
      <c r="A86" s="356">
        <v>14</v>
      </c>
      <c r="B86" s="356"/>
      <c r="C86" s="354" t="s">
        <v>406</v>
      </c>
      <c r="D86" s="354"/>
      <c r="E86" s="354"/>
      <c r="F86" s="354"/>
      <c r="G86" s="354"/>
      <c r="H86" s="281"/>
      <c r="I86" s="280">
        <f t="shared" si="1"/>
        <v>0</v>
      </c>
    </row>
    <row r="87" spans="1:9">
      <c r="A87" s="356"/>
      <c r="B87" s="356"/>
      <c r="C87" s="362" t="s">
        <v>407</v>
      </c>
      <c r="D87" s="283" t="s">
        <v>20</v>
      </c>
      <c r="E87" s="363" t="s">
        <v>32</v>
      </c>
      <c r="F87" s="363"/>
      <c r="G87" s="363"/>
      <c r="H87" s="284">
        <v>0</v>
      </c>
      <c r="I87" s="280">
        <f t="shared" si="1"/>
        <v>0</v>
      </c>
    </row>
    <row r="88" spans="1:9" ht="15" hidden="1" customHeight="1">
      <c r="A88" s="356"/>
      <c r="B88" s="356"/>
      <c r="C88" s="362"/>
      <c r="D88" s="285" t="s">
        <v>33</v>
      </c>
      <c r="E88" s="361" t="s">
        <v>24</v>
      </c>
      <c r="F88" s="361"/>
      <c r="G88" s="279" t="s">
        <v>9</v>
      </c>
      <c r="H88" s="284"/>
      <c r="I88" s="280">
        <f t="shared" si="1"/>
        <v>0</v>
      </c>
    </row>
    <row r="89" spans="1:9" hidden="1">
      <c r="A89" s="356"/>
      <c r="B89" s="356"/>
      <c r="C89" s="362"/>
      <c r="D89" s="285" t="s">
        <v>34</v>
      </c>
      <c r="E89" s="361" t="s">
        <v>26</v>
      </c>
      <c r="F89" s="361"/>
      <c r="G89" s="279" t="s">
        <v>9</v>
      </c>
      <c r="H89" s="284"/>
      <c r="I89" s="280">
        <f t="shared" si="1"/>
        <v>0</v>
      </c>
    </row>
    <row r="90" spans="1:9" hidden="1">
      <c r="A90" s="356"/>
      <c r="B90" s="356"/>
      <c r="C90" s="362"/>
      <c r="D90" s="285" t="s">
        <v>35</v>
      </c>
      <c r="E90" s="361" t="s">
        <v>385</v>
      </c>
      <c r="F90" s="361"/>
      <c r="G90" s="279" t="s">
        <v>9</v>
      </c>
      <c r="H90" s="284"/>
      <c r="I90" s="280">
        <f t="shared" si="1"/>
        <v>0</v>
      </c>
    </row>
    <row r="91" spans="1:9" ht="42" hidden="1" customHeight="1">
      <c r="A91" s="356"/>
      <c r="B91" s="356"/>
      <c r="C91" s="362"/>
      <c r="D91" s="285" t="s">
        <v>36</v>
      </c>
      <c r="E91" s="361" t="s">
        <v>404</v>
      </c>
      <c r="F91" s="361"/>
      <c r="G91" s="279" t="s">
        <v>9</v>
      </c>
      <c r="H91" s="284"/>
      <c r="I91" s="280">
        <f t="shared" si="1"/>
        <v>0</v>
      </c>
    </row>
    <row r="92" spans="1:9" ht="27.75" hidden="1" customHeight="1">
      <c r="A92" s="356"/>
      <c r="B92" s="356"/>
      <c r="C92" s="362"/>
      <c r="D92" s="285" t="s">
        <v>37</v>
      </c>
      <c r="E92" s="361" t="s">
        <v>387</v>
      </c>
      <c r="F92" s="361"/>
      <c r="G92" s="279"/>
      <c r="H92" s="284"/>
      <c r="I92" s="280">
        <f t="shared" si="1"/>
        <v>0</v>
      </c>
    </row>
    <row r="93" spans="1:9" ht="16.5" hidden="1" customHeight="1">
      <c r="A93" s="356"/>
      <c r="B93" s="356"/>
      <c r="C93" s="362"/>
      <c r="D93" s="285" t="s">
        <v>239</v>
      </c>
      <c r="E93" s="361" t="s">
        <v>389</v>
      </c>
      <c r="F93" s="361"/>
      <c r="G93" s="279"/>
      <c r="H93" s="284"/>
      <c r="I93" s="280">
        <f t="shared" si="1"/>
        <v>0</v>
      </c>
    </row>
    <row r="94" spans="1:9" ht="39.75" hidden="1" customHeight="1">
      <c r="A94" s="356"/>
      <c r="B94" s="356"/>
      <c r="C94" s="362"/>
      <c r="D94" s="285" t="s">
        <v>241</v>
      </c>
      <c r="E94" s="361" t="s">
        <v>411</v>
      </c>
      <c r="F94" s="361"/>
      <c r="G94" s="279" t="s">
        <v>9</v>
      </c>
      <c r="H94" s="284"/>
      <c r="I94" s="280">
        <f t="shared" si="1"/>
        <v>0</v>
      </c>
    </row>
    <row r="95" spans="1:9">
      <c r="A95" s="356"/>
      <c r="B95" s="356"/>
      <c r="C95" s="362" t="s">
        <v>408</v>
      </c>
      <c r="D95" s="283" t="s">
        <v>21</v>
      </c>
      <c r="E95" s="363" t="s">
        <v>39</v>
      </c>
      <c r="F95" s="363"/>
      <c r="G95" s="363"/>
      <c r="H95" s="284">
        <v>0</v>
      </c>
      <c r="I95" s="280">
        <f t="shared" si="1"/>
        <v>0</v>
      </c>
    </row>
    <row r="96" spans="1:9" hidden="1">
      <c r="A96" s="356"/>
      <c r="B96" s="356"/>
      <c r="C96" s="362"/>
      <c r="D96" s="285" t="s">
        <v>33</v>
      </c>
      <c r="E96" s="361" t="s">
        <v>24</v>
      </c>
      <c r="F96" s="361"/>
      <c r="G96" s="279" t="s">
        <v>9</v>
      </c>
      <c r="H96" s="284"/>
      <c r="I96" s="280">
        <f t="shared" si="1"/>
        <v>0</v>
      </c>
    </row>
    <row r="97" spans="1:9" hidden="1">
      <c r="A97" s="356"/>
      <c r="B97" s="356"/>
      <c r="C97" s="362"/>
      <c r="D97" s="285" t="s">
        <v>34</v>
      </c>
      <c r="E97" s="361" t="s">
        <v>26</v>
      </c>
      <c r="F97" s="361"/>
      <c r="G97" s="279" t="s">
        <v>9</v>
      </c>
      <c r="H97" s="284"/>
      <c r="I97" s="280">
        <f t="shared" si="1"/>
        <v>0</v>
      </c>
    </row>
    <row r="98" spans="1:9" hidden="1">
      <c r="A98" s="356"/>
      <c r="B98" s="356"/>
      <c r="C98" s="362"/>
      <c r="D98" s="285" t="s">
        <v>35</v>
      </c>
      <c r="E98" s="361" t="s">
        <v>385</v>
      </c>
      <c r="F98" s="361"/>
      <c r="G98" s="279" t="s">
        <v>9</v>
      </c>
      <c r="H98" s="284"/>
      <c r="I98" s="280">
        <f t="shared" si="1"/>
        <v>0</v>
      </c>
    </row>
    <row r="99" spans="1:9" ht="54" hidden="1" customHeight="1">
      <c r="A99" s="356"/>
      <c r="B99" s="356"/>
      <c r="C99" s="362"/>
      <c r="D99" s="285" t="s">
        <v>36</v>
      </c>
      <c r="E99" s="361" t="s">
        <v>405</v>
      </c>
      <c r="F99" s="361"/>
      <c r="G99" s="279" t="s">
        <v>9</v>
      </c>
      <c r="H99" s="284"/>
      <c r="I99" s="280">
        <f t="shared" si="1"/>
        <v>0</v>
      </c>
    </row>
    <row r="100" spans="1:9" ht="27.75" hidden="1" customHeight="1">
      <c r="A100" s="356"/>
      <c r="B100" s="356"/>
      <c r="C100" s="362"/>
      <c r="D100" s="285" t="s">
        <v>37</v>
      </c>
      <c r="E100" s="361" t="s">
        <v>387</v>
      </c>
      <c r="F100" s="361"/>
      <c r="G100" s="279"/>
      <c r="H100" s="284"/>
      <c r="I100" s="280">
        <f t="shared" si="1"/>
        <v>0</v>
      </c>
    </row>
    <row r="101" spans="1:9" ht="16.5" hidden="1" customHeight="1">
      <c r="A101" s="277"/>
      <c r="B101" s="356"/>
      <c r="C101" s="285"/>
      <c r="D101" s="285" t="s">
        <v>239</v>
      </c>
      <c r="E101" s="361" t="s">
        <v>389</v>
      </c>
      <c r="F101" s="361"/>
      <c r="G101" s="279"/>
      <c r="H101" s="279"/>
      <c r="I101" s="280">
        <f t="shared" si="1"/>
        <v>0</v>
      </c>
    </row>
    <row r="102" spans="1:9" ht="39.75" hidden="1" customHeight="1">
      <c r="A102" s="277"/>
      <c r="B102" s="356"/>
      <c r="C102" s="285"/>
      <c r="D102" s="285" t="s">
        <v>241</v>
      </c>
      <c r="E102" s="361" t="s">
        <v>411</v>
      </c>
      <c r="F102" s="361"/>
      <c r="G102" s="279" t="s">
        <v>9</v>
      </c>
      <c r="H102" s="279"/>
      <c r="I102" s="280">
        <f t="shared" si="1"/>
        <v>0</v>
      </c>
    </row>
    <row r="103" spans="1:9" ht="15" customHeight="1">
      <c r="A103" s="356">
        <v>15</v>
      </c>
      <c r="B103" s="356"/>
      <c r="C103" s="354" t="s">
        <v>409</v>
      </c>
      <c r="D103" s="354"/>
      <c r="E103" s="354"/>
      <c r="F103" s="354"/>
      <c r="G103" s="354"/>
      <c r="H103" s="281"/>
      <c r="I103" s="280">
        <f t="shared" si="1"/>
        <v>0</v>
      </c>
    </row>
    <row r="104" spans="1:9" hidden="1">
      <c r="A104" s="356"/>
      <c r="B104" s="356"/>
      <c r="C104" s="362" t="s">
        <v>412</v>
      </c>
      <c r="D104" s="285" t="s">
        <v>33</v>
      </c>
      <c r="E104" s="361" t="s">
        <v>24</v>
      </c>
      <c r="F104" s="361"/>
      <c r="G104" s="279" t="s">
        <v>9</v>
      </c>
      <c r="H104" s="284"/>
      <c r="I104" s="280">
        <f t="shared" si="1"/>
        <v>0</v>
      </c>
    </row>
    <row r="105" spans="1:9" hidden="1">
      <c r="A105" s="356"/>
      <c r="B105" s="356"/>
      <c r="C105" s="362"/>
      <c r="D105" s="285" t="s">
        <v>34</v>
      </c>
      <c r="E105" s="361" t="s">
        <v>26</v>
      </c>
      <c r="F105" s="361"/>
      <c r="G105" s="279" t="s">
        <v>9</v>
      </c>
      <c r="H105" s="284"/>
      <c r="I105" s="280">
        <f t="shared" si="1"/>
        <v>0</v>
      </c>
    </row>
    <row r="106" spans="1:9" hidden="1">
      <c r="A106" s="356"/>
      <c r="B106" s="356"/>
      <c r="C106" s="362"/>
      <c r="D106" s="285" t="s">
        <v>35</v>
      </c>
      <c r="E106" s="361" t="s">
        <v>385</v>
      </c>
      <c r="F106" s="361"/>
      <c r="G106" s="279" t="s">
        <v>9</v>
      </c>
      <c r="H106" s="284"/>
      <c r="I106" s="280">
        <f t="shared" si="1"/>
        <v>0</v>
      </c>
    </row>
    <row r="107" spans="1:9" ht="26.25" hidden="1" customHeight="1">
      <c r="A107" s="356"/>
      <c r="B107" s="356"/>
      <c r="C107" s="362"/>
      <c r="D107" s="285" t="s">
        <v>36</v>
      </c>
      <c r="E107" s="361" t="s">
        <v>410</v>
      </c>
      <c r="F107" s="361"/>
      <c r="G107" s="279" t="s">
        <v>9</v>
      </c>
      <c r="H107" s="284"/>
      <c r="I107" s="280">
        <f t="shared" si="1"/>
        <v>0</v>
      </c>
    </row>
    <row r="108" spans="1:9" ht="27.75" hidden="1" customHeight="1">
      <c r="A108" s="356"/>
      <c r="B108" s="356"/>
      <c r="C108" s="362"/>
      <c r="D108" s="285" t="s">
        <v>37</v>
      </c>
      <c r="E108" s="361" t="s">
        <v>387</v>
      </c>
      <c r="F108" s="361"/>
      <c r="G108" s="279"/>
      <c r="H108" s="284"/>
      <c r="I108" s="280">
        <f t="shared" si="1"/>
        <v>0</v>
      </c>
    </row>
    <row r="109" spans="1:9" ht="16.5" hidden="1" customHeight="1">
      <c r="A109" s="356"/>
      <c r="B109" s="356"/>
      <c r="C109" s="362"/>
      <c r="D109" s="285" t="s">
        <v>239</v>
      </c>
      <c r="E109" s="361" t="s">
        <v>389</v>
      </c>
      <c r="F109" s="361"/>
      <c r="G109" s="279"/>
      <c r="H109" s="284"/>
      <c r="I109" s="280">
        <f t="shared" si="1"/>
        <v>0</v>
      </c>
    </row>
    <row r="110" spans="1:9" ht="39.75" hidden="1" customHeight="1">
      <c r="A110" s="356"/>
      <c r="B110" s="356"/>
      <c r="C110" s="362"/>
      <c r="D110" s="285" t="s">
        <v>241</v>
      </c>
      <c r="E110" s="361" t="s">
        <v>411</v>
      </c>
      <c r="F110" s="361"/>
      <c r="G110" s="279" t="s">
        <v>9</v>
      </c>
      <c r="H110" s="284"/>
      <c r="I110" s="280">
        <f t="shared" si="1"/>
        <v>0</v>
      </c>
    </row>
    <row r="111" spans="1:9" ht="15" customHeight="1">
      <c r="A111" s="356">
        <v>16</v>
      </c>
      <c r="B111" s="356"/>
      <c r="C111" s="354" t="s">
        <v>414</v>
      </c>
      <c r="D111" s="354"/>
      <c r="E111" s="354"/>
      <c r="F111" s="354"/>
      <c r="G111" s="354"/>
      <c r="H111" s="281"/>
      <c r="I111" s="280">
        <f t="shared" si="1"/>
        <v>0</v>
      </c>
    </row>
    <row r="112" spans="1:9" hidden="1">
      <c r="A112" s="356"/>
      <c r="B112" s="356"/>
      <c r="C112" s="362" t="s">
        <v>413</v>
      </c>
      <c r="D112" s="285" t="s">
        <v>33</v>
      </c>
      <c r="E112" s="361" t="s">
        <v>24</v>
      </c>
      <c r="F112" s="361"/>
      <c r="G112" s="279" t="s">
        <v>9</v>
      </c>
      <c r="H112" s="284"/>
      <c r="I112" s="280">
        <f t="shared" si="1"/>
        <v>0</v>
      </c>
    </row>
    <row r="113" spans="1:11" hidden="1">
      <c r="A113" s="356"/>
      <c r="B113" s="356"/>
      <c r="C113" s="362"/>
      <c r="D113" s="285" t="s">
        <v>34</v>
      </c>
      <c r="E113" s="361" t="s">
        <v>26</v>
      </c>
      <c r="F113" s="361"/>
      <c r="G113" s="279" t="s">
        <v>9</v>
      </c>
      <c r="H113" s="284"/>
      <c r="I113" s="280">
        <f t="shared" si="1"/>
        <v>0</v>
      </c>
    </row>
    <row r="114" spans="1:11" hidden="1">
      <c r="A114" s="356"/>
      <c r="B114" s="356"/>
      <c r="C114" s="362"/>
      <c r="D114" s="285" t="s">
        <v>35</v>
      </c>
      <c r="E114" s="361" t="s">
        <v>385</v>
      </c>
      <c r="F114" s="361"/>
      <c r="G114" s="279" t="s">
        <v>9</v>
      </c>
      <c r="H114" s="284"/>
      <c r="I114" s="280">
        <f t="shared" si="1"/>
        <v>0</v>
      </c>
    </row>
    <row r="115" spans="1:11" ht="26.25" hidden="1" customHeight="1">
      <c r="A115" s="356"/>
      <c r="B115" s="356"/>
      <c r="C115" s="362"/>
      <c r="D115" s="285" t="s">
        <v>36</v>
      </c>
      <c r="E115" s="361" t="s">
        <v>410</v>
      </c>
      <c r="F115" s="361"/>
      <c r="G115" s="279" t="s">
        <v>9</v>
      </c>
      <c r="H115" s="284"/>
      <c r="I115" s="280">
        <f t="shared" si="1"/>
        <v>0</v>
      </c>
    </row>
    <row r="116" spans="1:11" ht="27.75" hidden="1" customHeight="1">
      <c r="A116" s="356"/>
      <c r="B116" s="356"/>
      <c r="C116" s="362"/>
      <c r="D116" s="285" t="s">
        <v>37</v>
      </c>
      <c r="E116" s="361" t="s">
        <v>387</v>
      </c>
      <c r="F116" s="361"/>
      <c r="G116" s="279"/>
      <c r="H116" s="284"/>
      <c r="I116" s="280">
        <f t="shared" si="1"/>
        <v>0</v>
      </c>
    </row>
    <row r="117" spans="1:11" ht="16.5" hidden="1" customHeight="1">
      <c r="A117" s="356"/>
      <c r="B117" s="356"/>
      <c r="C117" s="362"/>
      <c r="D117" s="285" t="s">
        <v>239</v>
      </c>
      <c r="E117" s="361" t="s">
        <v>389</v>
      </c>
      <c r="F117" s="361"/>
      <c r="G117" s="279"/>
      <c r="H117" s="284"/>
      <c r="I117" s="280">
        <f t="shared" si="1"/>
        <v>0</v>
      </c>
    </row>
    <row r="118" spans="1:11" ht="39.75" hidden="1" customHeight="1">
      <c r="A118" s="356"/>
      <c r="B118" s="356"/>
      <c r="C118" s="362"/>
      <c r="D118" s="285" t="s">
        <v>241</v>
      </c>
      <c r="E118" s="361" t="s">
        <v>411</v>
      </c>
      <c r="F118" s="361"/>
      <c r="G118" s="279" t="s">
        <v>9</v>
      </c>
      <c r="H118" s="284"/>
      <c r="I118" s="280">
        <f t="shared" si="1"/>
        <v>0</v>
      </c>
    </row>
    <row r="119" spans="1:11" ht="15" customHeight="1">
      <c r="A119" s="356">
        <v>17</v>
      </c>
      <c r="B119" s="355">
        <f>SUM(I119:I148)</f>
        <v>0.13319532253091632</v>
      </c>
      <c r="C119" s="354" t="s">
        <v>47</v>
      </c>
      <c r="D119" s="354"/>
      <c r="E119" s="354"/>
      <c r="F119" s="354"/>
      <c r="G119" s="354"/>
      <c r="H119" s="281"/>
      <c r="I119" s="280">
        <f t="shared" si="1"/>
        <v>0</v>
      </c>
    </row>
    <row r="120" spans="1:11">
      <c r="A120" s="356"/>
      <c r="B120" s="356"/>
      <c r="C120" s="309" t="s">
        <v>489</v>
      </c>
      <c r="D120" s="361" t="s">
        <v>49</v>
      </c>
      <c r="E120" s="361"/>
      <c r="F120" s="361"/>
      <c r="G120" s="361"/>
      <c r="H120" s="279">
        <v>0</v>
      </c>
      <c r="I120" s="280">
        <f t="shared" si="1"/>
        <v>0</v>
      </c>
    </row>
    <row r="121" spans="1:11">
      <c r="A121" s="356"/>
      <c r="B121" s="356"/>
      <c r="C121" s="309" t="s">
        <v>490</v>
      </c>
      <c r="D121" s="361" t="s">
        <v>50</v>
      </c>
      <c r="E121" s="361"/>
      <c r="F121" s="361"/>
      <c r="G121" s="361"/>
      <c r="H121" s="279">
        <f>'Bill 17'!G17</f>
        <v>29782926.744400006</v>
      </c>
      <c r="I121" s="280">
        <f t="shared" si="1"/>
        <v>1.6684048962968046E-2</v>
      </c>
      <c r="J121">
        <f>'[1]General Abstract'!$C$16+'[1]General Abstract'!$C$17</f>
        <v>64341641.990800001</v>
      </c>
    </row>
    <row r="122" spans="1:11">
      <c r="A122" s="356"/>
      <c r="B122" s="356"/>
      <c r="C122" s="362" t="s">
        <v>491</v>
      </c>
      <c r="D122" s="361" t="s">
        <v>51</v>
      </c>
      <c r="E122" s="361"/>
      <c r="F122" s="361"/>
      <c r="G122" s="361"/>
      <c r="H122" s="284"/>
      <c r="I122" s="280">
        <f t="shared" si="1"/>
        <v>0</v>
      </c>
    </row>
    <row r="123" spans="1:11">
      <c r="A123" s="356"/>
      <c r="B123" s="356"/>
      <c r="C123" s="362"/>
      <c r="D123" s="285" t="s">
        <v>20</v>
      </c>
      <c r="E123" s="361" t="s">
        <v>52</v>
      </c>
      <c r="F123" s="361"/>
      <c r="G123" s="361"/>
      <c r="H123" s="284">
        <f>'Bill 17'!G23</f>
        <v>4887140.3995679999</v>
      </c>
      <c r="I123" s="280">
        <f t="shared" si="1"/>
        <v>2.7377191776702383E-3</v>
      </c>
    </row>
    <row r="124" spans="1:11">
      <c r="A124" s="356"/>
      <c r="B124" s="356"/>
      <c r="C124" s="362"/>
      <c r="D124" s="285" t="s">
        <v>21</v>
      </c>
      <c r="E124" s="361" t="s">
        <v>53</v>
      </c>
      <c r="F124" s="361"/>
      <c r="G124" s="361"/>
      <c r="H124" s="284">
        <f>'Bill 17'!G26</f>
        <v>14871616.329999996</v>
      </c>
      <c r="I124" s="280">
        <f t="shared" si="1"/>
        <v>8.330906399413824E-3</v>
      </c>
      <c r="J124">
        <f>'[1]General Abstract'!$C$19</f>
        <v>28101451.690000009</v>
      </c>
    </row>
    <row r="125" spans="1:11">
      <c r="A125" s="356"/>
      <c r="B125" s="356"/>
      <c r="C125" s="362"/>
      <c r="D125" s="285" t="s">
        <v>154</v>
      </c>
      <c r="E125" s="361" t="s">
        <v>54</v>
      </c>
      <c r="F125" s="361"/>
      <c r="G125" s="361"/>
      <c r="H125" s="284">
        <f>'Bill 17'!G41</f>
        <v>2423769.31</v>
      </c>
      <c r="I125" s="280">
        <f t="shared" si="1"/>
        <v>1.3577673608112665E-3</v>
      </c>
    </row>
    <row r="126" spans="1:11" ht="30" customHeight="1">
      <c r="A126" s="356"/>
      <c r="B126" s="356"/>
      <c r="C126" s="362"/>
      <c r="D126" s="285" t="s">
        <v>55</v>
      </c>
      <c r="E126" s="361" t="s">
        <v>56</v>
      </c>
      <c r="F126" s="361"/>
      <c r="G126" s="361"/>
      <c r="H126" s="284">
        <f>'Bill 17'!G48</f>
        <v>81397.13</v>
      </c>
      <c r="I126" s="280">
        <f t="shared" si="1"/>
        <v>4.5597724965711179E-5</v>
      </c>
      <c r="J126" s="226">
        <f>H123+H125+H126+H127</f>
        <v>7548858.8395679994</v>
      </c>
      <c r="K126">
        <f>'[1]General Abstract'!$C$22</f>
        <v>17053197.129999999</v>
      </c>
    </row>
    <row r="127" spans="1:11" ht="31.5" customHeight="1">
      <c r="A127" s="356"/>
      <c r="B127" s="356"/>
      <c r="C127" s="362"/>
      <c r="D127" s="285" t="s">
        <v>156</v>
      </c>
      <c r="E127" s="359" t="s">
        <v>262</v>
      </c>
      <c r="F127" s="359"/>
      <c r="G127" s="359"/>
      <c r="H127" s="284">
        <f>'Bill 17'!G53</f>
        <v>156552</v>
      </c>
      <c r="I127" s="280">
        <f t="shared" si="1"/>
        <v>8.7698608523814251E-5</v>
      </c>
    </row>
    <row r="128" spans="1:11" ht="35.25" customHeight="1">
      <c r="A128" s="356"/>
      <c r="B128" s="356"/>
      <c r="C128" s="362"/>
      <c r="D128" s="285" t="s">
        <v>57</v>
      </c>
      <c r="E128" s="361" t="s">
        <v>58</v>
      </c>
      <c r="F128" s="361"/>
      <c r="G128" s="361"/>
      <c r="H128" s="349">
        <v>0</v>
      </c>
      <c r="I128" s="280">
        <f t="shared" si="1"/>
        <v>0</v>
      </c>
    </row>
    <row r="129" spans="1:10" ht="30.75" customHeight="1">
      <c r="A129" s="356"/>
      <c r="B129" s="356"/>
      <c r="C129" s="362"/>
      <c r="D129" s="285" t="s">
        <v>59</v>
      </c>
      <c r="E129" s="361" t="s">
        <v>60</v>
      </c>
      <c r="F129" s="361"/>
      <c r="G129" s="361"/>
      <c r="H129" s="284">
        <f>'Bill 17'!G66</f>
        <v>0</v>
      </c>
      <c r="I129" s="280">
        <f t="shared" si="1"/>
        <v>0</v>
      </c>
      <c r="J129">
        <f>'[1]General Abstract'!$C$23</f>
        <v>837598.26</v>
      </c>
    </row>
    <row r="130" spans="1:10" ht="33" customHeight="1">
      <c r="A130" s="356"/>
      <c r="B130" s="356"/>
      <c r="C130" s="362"/>
      <c r="D130" s="285" t="s">
        <v>61</v>
      </c>
      <c r="E130" s="361" t="s">
        <v>719</v>
      </c>
      <c r="F130" s="361"/>
      <c r="G130" s="361"/>
      <c r="H130" s="284">
        <f>'Bill 17'!G70</f>
        <v>4080000</v>
      </c>
      <c r="I130" s="280">
        <f t="shared" si="1"/>
        <v>2.2855685189404297E-3</v>
      </c>
    </row>
    <row r="131" spans="1:10">
      <c r="A131" s="356"/>
      <c r="B131" s="356"/>
      <c r="C131" s="362" t="s">
        <v>492</v>
      </c>
      <c r="D131" s="361" t="s">
        <v>62</v>
      </c>
      <c r="E131" s="361"/>
      <c r="F131" s="361"/>
      <c r="G131" s="361"/>
      <c r="H131" s="284"/>
      <c r="I131" s="280">
        <f t="shared" si="1"/>
        <v>0</v>
      </c>
    </row>
    <row r="132" spans="1:10">
      <c r="A132" s="356"/>
      <c r="B132" s="356"/>
      <c r="C132" s="362"/>
      <c r="D132" s="285" t="s">
        <v>20</v>
      </c>
      <c r="E132" s="361" t="s">
        <v>63</v>
      </c>
      <c r="F132" s="361"/>
      <c r="G132" s="361"/>
      <c r="H132" s="284">
        <f>'Bill 17'!G74</f>
        <v>0</v>
      </c>
      <c r="I132" s="280">
        <f t="shared" si="1"/>
        <v>0</v>
      </c>
    </row>
    <row r="133" spans="1:10" ht="15" customHeight="1">
      <c r="A133" s="356"/>
      <c r="B133" s="356"/>
      <c r="C133" s="362"/>
      <c r="D133" s="285" t="s">
        <v>21</v>
      </c>
      <c r="E133" s="361" t="s">
        <v>64</v>
      </c>
      <c r="F133" s="361"/>
      <c r="G133" s="361"/>
      <c r="H133" s="284">
        <f>'Bill 17'!G77</f>
        <v>3521407.5096000005</v>
      </c>
      <c r="I133" s="280">
        <f t="shared" si="1"/>
        <v>1.9726515064466127E-3</v>
      </c>
      <c r="J133">
        <f>'[1]General Abstract'!$C$24</f>
        <v>4147115</v>
      </c>
    </row>
    <row r="134" spans="1:10" ht="15" customHeight="1">
      <c r="A134" s="356"/>
      <c r="B134" s="356"/>
      <c r="C134" s="362"/>
      <c r="D134" s="285" t="s">
        <v>154</v>
      </c>
      <c r="E134" s="361" t="s">
        <v>296</v>
      </c>
      <c r="F134" s="361"/>
      <c r="G134" s="361"/>
      <c r="H134" s="284">
        <f>'Bill 17'!G91</f>
        <v>977320.02755000012</v>
      </c>
      <c r="I134" s="280">
        <f t="shared" si="1"/>
        <v>5.4748330585741999E-4</v>
      </c>
      <c r="J134">
        <f>'[1]General Abstract'!$C$21</f>
        <v>984859</v>
      </c>
    </row>
    <row r="135" spans="1:10" ht="18" hidden="1" customHeight="1">
      <c r="A135" s="356"/>
      <c r="B135" s="356"/>
      <c r="C135" s="362"/>
      <c r="D135" s="285" t="s">
        <v>55</v>
      </c>
      <c r="E135" s="361" t="s">
        <v>65</v>
      </c>
      <c r="F135" s="361"/>
      <c r="G135" s="361"/>
      <c r="H135" s="284">
        <f>'Bill 17'!G97</f>
        <v>0</v>
      </c>
      <c r="I135" s="280">
        <f t="shared" ref="I135:I148" si="2">H135/$H$150</f>
        <v>0</v>
      </c>
    </row>
    <row r="136" spans="1:10" hidden="1">
      <c r="A136" s="356"/>
      <c r="B136" s="356"/>
      <c r="C136" s="362"/>
      <c r="D136" s="285" t="s">
        <v>156</v>
      </c>
      <c r="E136" s="361" t="s">
        <v>416</v>
      </c>
      <c r="F136" s="361"/>
      <c r="G136" s="361"/>
      <c r="H136" s="284"/>
      <c r="I136" s="280">
        <f t="shared" si="2"/>
        <v>0</v>
      </c>
    </row>
    <row r="137" spans="1:10" ht="28.5" customHeight="1">
      <c r="A137" s="356"/>
      <c r="B137" s="356"/>
      <c r="C137" s="309" t="s">
        <v>493</v>
      </c>
      <c r="D137" s="361" t="s">
        <v>66</v>
      </c>
      <c r="E137" s="361"/>
      <c r="F137" s="361"/>
      <c r="G137" s="361"/>
      <c r="H137" s="279"/>
      <c r="I137" s="280">
        <f t="shared" si="2"/>
        <v>0</v>
      </c>
    </row>
    <row r="138" spans="1:10" ht="27" customHeight="1">
      <c r="A138" s="356"/>
      <c r="B138" s="356"/>
      <c r="C138" s="309" t="s">
        <v>494</v>
      </c>
      <c r="D138" s="361" t="s">
        <v>415</v>
      </c>
      <c r="E138" s="361"/>
      <c r="F138" s="361"/>
      <c r="G138" s="361"/>
      <c r="H138" s="279">
        <v>0</v>
      </c>
      <c r="I138" s="280">
        <f t="shared" si="2"/>
        <v>0</v>
      </c>
    </row>
    <row r="139" spans="1:10" ht="31.5" customHeight="1">
      <c r="A139" s="356"/>
      <c r="B139" s="356"/>
      <c r="C139" s="309" t="s">
        <v>495</v>
      </c>
      <c r="D139" s="361" t="s">
        <v>67</v>
      </c>
      <c r="E139" s="361"/>
      <c r="F139" s="361"/>
      <c r="G139" s="361"/>
      <c r="H139" s="279">
        <v>0</v>
      </c>
      <c r="I139" s="280">
        <f t="shared" si="2"/>
        <v>0</v>
      </c>
    </row>
    <row r="140" spans="1:10" ht="21.75" customHeight="1">
      <c r="A140" s="356"/>
      <c r="B140" s="356"/>
      <c r="C140" s="362" t="s">
        <v>496</v>
      </c>
      <c r="D140" s="361" t="s">
        <v>68</v>
      </c>
      <c r="E140" s="361"/>
      <c r="F140" s="361"/>
      <c r="G140" s="361"/>
      <c r="H140" s="284"/>
      <c r="I140" s="280">
        <f t="shared" si="2"/>
        <v>0</v>
      </c>
      <c r="J140" s="208"/>
    </row>
    <row r="141" spans="1:10" ht="20.25" customHeight="1">
      <c r="A141" s="356"/>
      <c r="B141" s="356"/>
      <c r="C141" s="362"/>
      <c r="D141" s="285" t="s">
        <v>20</v>
      </c>
      <c r="E141" s="361" t="s">
        <v>297</v>
      </c>
      <c r="F141" s="361"/>
      <c r="G141" s="361"/>
      <c r="H141" s="284">
        <f>'Bill 17'!G101</f>
        <v>921600</v>
      </c>
      <c r="I141" s="280">
        <f t="shared" si="2"/>
        <v>5.1626959486654413E-4</v>
      </c>
    </row>
    <row r="142" spans="1:10" ht="25.5" customHeight="1">
      <c r="A142" s="356"/>
      <c r="B142" s="356"/>
      <c r="C142" s="362"/>
      <c r="D142" s="285" t="s">
        <v>21</v>
      </c>
      <c r="E142" s="361" t="s">
        <v>319</v>
      </c>
      <c r="F142" s="361"/>
      <c r="G142" s="361"/>
      <c r="H142" s="284">
        <f>'Bill 17'!G104</f>
        <v>17095680</v>
      </c>
      <c r="I142" s="280">
        <f t="shared" si="2"/>
        <v>9.5768009847743921E-3</v>
      </c>
    </row>
    <row r="143" spans="1:10">
      <c r="A143" s="356"/>
      <c r="B143" s="356"/>
      <c r="C143" s="362"/>
      <c r="D143" s="285" t="s">
        <v>154</v>
      </c>
      <c r="E143" s="366" t="s">
        <v>322</v>
      </c>
      <c r="F143" s="366"/>
      <c r="G143" s="366"/>
      <c r="H143" s="284">
        <f>'Bill 17'!G107</f>
        <v>0</v>
      </c>
      <c r="I143" s="280">
        <f t="shared" si="2"/>
        <v>0</v>
      </c>
    </row>
    <row r="144" spans="1:10" s="271" customFormat="1" ht="15.75" customHeight="1">
      <c r="A144" s="356"/>
      <c r="B144" s="356"/>
      <c r="C144" s="362"/>
      <c r="D144" s="286" t="s">
        <v>55</v>
      </c>
      <c r="E144" s="357" t="s">
        <v>620</v>
      </c>
      <c r="F144" s="357"/>
      <c r="G144" s="357"/>
      <c r="H144" s="350">
        <f>'Bill 17'!G119</f>
        <v>79022393.494795114</v>
      </c>
      <c r="I144" s="280">
        <f t="shared" si="2"/>
        <v>4.426742521152615E-2</v>
      </c>
      <c r="J144" s="271">
        <f>'[1]General Abstract'!$C$20</f>
        <v>212417979.18000001</v>
      </c>
    </row>
    <row r="145" spans="1:11">
      <c r="A145" s="356"/>
      <c r="B145" s="356"/>
      <c r="C145" s="362"/>
      <c r="D145" s="285" t="s">
        <v>156</v>
      </c>
      <c r="E145" s="358" t="s">
        <v>487</v>
      </c>
      <c r="F145" s="358"/>
      <c r="G145" s="358"/>
      <c r="H145" s="284">
        <f>'Bill 17'!G139</f>
        <v>0</v>
      </c>
      <c r="I145" s="280">
        <f t="shared" si="2"/>
        <v>0</v>
      </c>
    </row>
    <row r="146" spans="1:11">
      <c r="A146" s="356"/>
      <c r="B146" s="356"/>
      <c r="C146" s="362"/>
      <c r="D146" s="285" t="s">
        <v>57</v>
      </c>
      <c r="E146" s="358" t="s">
        <v>321</v>
      </c>
      <c r="F146" s="358"/>
      <c r="G146" s="358"/>
      <c r="H146" s="284">
        <f>'Bill 17'!G149</f>
        <v>77366530.993680045</v>
      </c>
      <c r="I146" s="280">
        <f t="shared" si="2"/>
        <v>4.3339830308525527E-2</v>
      </c>
      <c r="J146">
        <f>'[1]General Abstract'!$C$18</f>
        <v>183890398.42327407</v>
      </c>
    </row>
    <row r="147" spans="1:11" ht="18.75" customHeight="1">
      <c r="A147" s="356"/>
      <c r="B147" s="356"/>
      <c r="C147" s="362"/>
      <c r="D147" s="285" t="s">
        <v>59</v>
      </c>
      <c r="E147" s="357" t="s">
        <v>586</v>
      </c>
      <c r="F147" s="357"/>
      <c r="G147" s="357"/>
      <c r="H147" s="284">
        <f>'Bill 17'!G152</f>
        <v>2580480</v>
      </c>
      <c r="I147" s="280">
        <f t="shared" si="2"/>
        <v>1.4455548656263234E-3</v>
      </c>
    </row>
    <row r="148" spans="1:11">
      <c r="A148" s="356"/>
      <c r="B148" s="356"/>
      <c r="C148" s="362"/>
      <c r="D148" s="285" t="s">
        <v>61</v>
      </c>
      <c r="E148" s="359" t="s">
        <v>488</v>
      </c>
      <c r="F148" s="360"/>
      <c r="G148" s="360"/>
      <c r="H148" s="284">
        <f>'Bill 17'!G155</f>
        <v>0</v>
      </c>
      <c r="I148" s="280">
        <f t="shared" si="2"/>
        <v>0</v>
      </c>
    </row>
    <row r="149" spans="1:11">
      <c r="A149" s="365" t="s">
        <v>323</v>
      </c>
      <c r="B149" s="365"/>
      <c r="C149" s="365"/>
      <c r="D149" s="365"/>
      <c r="E149" s="365"/>
      <c r="F149" s="365"/>
      <c r="G149" s="365"/>
      <c r="H149" s="287"/>
      <c r="I149" s="288"/>
      <c r="J149" s="209"/>
    </row>
    <row r="150" spans="1:11" ht="15" customHeight="1">
      <c r="A150" s="365" t="s">
        <v>420</v>
      </c>
      <c r="B150" s="365"/>
      <c r="C150" s="365"/>
      <c r="D150" s="365"/>
      <c r="E150" s="365"/>
      <c r="F150" s="365"/>
      <c r="G150" s="365"/>
      <c r="H150" s="335">
        <f>ROUNDUP(SUM(H6:H148),0)</f>
        <v>1785113842</v>
      </c>
      <c r="I150" s="289">
        <f>SUM(I6:I148)</f>
        <v>0.9999999997242508</v>
      </c>
      <c r="J150" s="333">
        <f>'[1]General Abstract'!$C$32</f>
        <v>3511902056</v>
      </c>
      <c r="K150" s="226"/>
    </row>
    <row r="151" spans="1:11" ht="15" customHeight="1">
      <c r="A151" s="365" t="s">
        <v>69</v>
      </c>
      <c r="B151" s="365"/>
      <c r="C151" s="365"/>
      <c r="D151" s="365"/>
      <c r="E151" s="365"/>
      <c r="F151" s="365"/>
      <c r="G151" s="365"/>
      <c r="H151" s="290">
        <f>H150/$I$2/10000000</f>
        <v>12.687376275764036</v>
      </c>
      <c r="I151" s="291"/>
      <c r="J151" s="334">
        <f>J150-H150</f>
        <v>1726788214</v>
      </c>
    </row>
    <row r="152" spans="1:11">
      <c r="H152" s="351">
        <f>H150-3422589089</f>
        <v>-1637475247</v>
      </c>
    </row>
    <row r="154" spans="1:11">
      <c r="J154" s="208">
        <f>H150-'[1]General Abstract'!$C$32</f>
        <v>-1726788214</v>
      </c>
    </row>
  </sheetData>
  <mergeCells count="233">
    <mergeCell ref="C9:D9"/>
    <mergeCell ref="E9:G9"/>
    <mergeCell ref="C10:D10"/>
    <mergeCell ref="E10:G10"/>
    <mergeCell ref="C11:D11"/>
    <mergeCell ref="E11:G11"/>
    <mergeCell ref="A1:I1"/>
    <mergeCell ref="A5:A12"/>
    <mergeCell ref="C5:H5"/>
    <mergeCell ref="C6:D6"/>
    <mergeCell ref="E6:G6"/>
    <mergeCell ref="C7:D7"/>
    <mergeCell ref="E7:G7"/>
    <mergeCell ref="C12:D12"/>
    <mergeCell ref="E12:G12"/>
    <mergeCell ref="C8:D8"/>
    <mergeCell ref="E8:G8"/>
    <mergeCell ref="C4:G4"/>
    <mergeCell ref="B3:E3"/>
    <mergeCell ref="F3:I3"/>
    <mergeCell ref="A2:H2"/>
    <mergeCell ref="C46:D46"/>
    <mergeCell ref="E46:G46"/>
    <mergeCell ref="C54:D54"/>
    <mergeCell ref="E54:G54"/>
    <mergeCell ref="C51:G51"/>
    <mergeCell ref="A13:A19"/>
    <mergeCell ref="C14:D14"/>
    <mergeCell ref="E14:G14"/>
    <mergeCell ref="C15:D15"/>
    <mergeCell ref="E15:G15"/>
    <mergeCell ref="C16:D16"/>
    <mergeCell ref="E16:G16"/>
    <mergeCell ref="C19:D19"/>
    <mergeCell ref="E19:G19"/>
    <mergeCell ref="C17:D17"/>
    <mergeCell ref="E17:G17"/>
    <mergeCell ref="C18:D18"/>
    <mergeCell ref="E18:G18"/>
    <mergeCell ref="C13:G13"/>
    <mergeCell ref="C34:D34"/>
    <mergeCell ref="E34:G34"/>
    <mergeCell ref="C35:D35"/>
    <mergeCell ref="E35:G35"/>
    <mergeCell ref="C25:G25"/>
    <mergeCell ref="E77:F77"/>
    <mergeCell ref="C78:C83"/>
    <mergeCell ref="E78:G78"/>
    <mergeCell ref="E79:F79"/>
    <mergeCell ref="E80:F80"/>
    <mergeCell ref="E81:F81"/>
    <mergeCell ref="E82:F82"/>
    <mergeCell ref="E83:F83"/>
    <mergeCell ref="C52:D52"/>
    <mergeCell ref="E52:G52"/>
    <mergeCell ref="C53:D53"/>
    <mergeCell ref="E53:G53"/>
    <mergeCell ref="E58:G58"/>
    <mergeCell ref="C61:D61"/>
    <mergeCell ref="E61:G61"/>
    <mergeCell ref="C62:D62"/>
    <mergeCell ref="E62:G62"/>
    <mergeCell ref="C63:D63"/>
    <mergeCell ref="E63:G63"/>
    <mergeCell ref="C64:D64"/>
    <mergeCell ref="E64:G64"/>
    <mergeCell ref="C59:D59"/>
    <mergeCell ref="E59:G59"/>
    <mergeCell ref="C60:G60"/>
    <mergeCell ref="D137:G137"/>
    <mergeCell ref="E127:G127"/>
    <mergeCell ref="A119:A148"/>
    <mergeCell ref="D120:G120"/>
    <mergeCell ref="D121:G121"/>
    <mergeCell ref="C122:C130"/>
    <mergeCell ref="E123:G123"/>
    <mergeCell ref="E124:G124"/>
    <mergeCell ref="E125:G125"/>
    <mergeCell ref="D122:G122"/>
    <mergeCell ref="D138:G138"/>
    <mergeCell ref="D139:G139"/>
    <mergeCell ref="C140:C148"/>
    <mergeCell ref="D140:G140"/>
    <mergeCell ref="E136:G136"/>
    <mergeCell ref="C131:C136"/>
    <mergeCell ref="D131:G131"/>
    <mergeCell ref="A149:G149"/>
    <mergeCell ref="A150:G150"/>
    <mergeCell ref="A151:G151"/>
    <mergeCell ref="E141:G141"/>
    <mergeCell ref="E142:G142"/>
    <mergeCell ref="E143:G143"/>
    <mergeCell ref="A20:A24"/>
    <mergeCell ref="C21:D21"/>
    <mergeCell ref="E21:G21"/>
    <mergeCell ref="C22:D22"/>
    <mergeCell ref="E22:G22"/>
    <mergeCell ref="C23:D23"/>
    <mergeCell ref="E23:G23"/>
    <mergeCell ref="C24:D24"/>
    <mergeCell ref="E24:G24"/>
    <mergeCell ref="C20:G20"/>
    <mergeCell ref="C30:D30"/>
    <mergeCell ref="E30:G30"/>
    <mergeCell ref="A25:A30"/>
    <mergeCell ref="A31:A35"/>
    <mergeCell ref="C32:D32"/>
    <mergeCell ref="E32:G32"/>
    <mergeCell ref="C33:D33"/>
    <mergeCell ref="E33:G33"/>
    <mergeCell ref="C31:G31"/>
    <mergeCell ref="C26:D26"/>
    <mergeCell ref="E26:G26"/>
    <mergeCell ref="C27:D27"/>
    <mergeCell ref="E27:G27"/>
    <mergeCell ref="C28:D28"/>
    <mergeCell ref="E28:G28"/>
    <mergeCell ref="C29:D29"/>
    <mergeCell ref="E29:G29"/>
    <mergeCell ref="C39:D39"/>
    <mergeCell ref="E39:G39"/>
    <mergeCell ref="A36:A37"/>
    <mergeCell ref="A38:A39"/>
    <mergeCell ref="A40:A44"/>
    <mergeCell ref="C41:D41"/>
    <mergeCell ref="E41:G41"/>
    <mergeCell ref="C42:D42"/>
    <mergeCell ref="E42:G42"/>
    <mergeCell ref="C36:G36"/>
    <mergeCell ref="C38:G38"/>
    <mergeCell ref="C40:G40"/>
    <mergeCell ref="C37:D37"/>
    <mergeCell ref="E37:G37"/>
    <mergeCell ref="C43:D43"/>
    <mergeCell ref="E43:G43"/>
    <mergeCell ref="C44:D44"/>
    <mergeCell ref="E44:G44"/>
    <mergeCell ref="A60:A68"/>
    <mergeCell ref="C48:D48"/>
    <mergeCell ref="E48:G48"/>
    <mergeCell ref="A47:A50"/>
    <mergeCell ref="C49:D49"/>
    <mergeCell ref="E49:G49"/>
    <mergeCell ref="C50:D50"/>
    <mergeCell ref="E50:G50"/>
    <mergeCell ref="C45:G45"/>
    <mergeCell ref="C47:G47"/>
    <mergeCell ref="A51:A59"/>
    <mergeCell ref="C66:D66"/>
    <mergeCell ref="E66:G66"/>
    <mergeCell ref="C67:D67"/>
    <mergeCell ref="E67:G67"/>
    <mergeCell ref="C68:D68"/>
    <mergeCell ref="E68:G68"/>
    <mergeCell ref="C55:D55"/>
    <mergeCell ref="E55:G55"/>
    <mergeCell ref="C56:D56"/>
    <mergeCell ref="E56:G56"/>
    <mergeCell ref="C57:D57"/>
    <mergeCell ref="E57:G57"/>
    <mergeCell ref="C58:D58"/>
    <mergeCell ref="C65:D65"/>
    <mergeCell ref="E65:G65"/>
    <mergeCell ref="E75:F75"/>
    <mergeCell ref="E76:F76"/>
    <mergeCell ref="E84:F84"/>
    <mergeCell ref="E85:F85"/>
    <mergeCell ref="A86:A100"/>
    <mergeCell ref="C87:C94"/>
    <mergeCell ref="E88:F88"/>
    <mergeCell ref="E89:F89"/>
    <mergeCell ref="E90:F90"/>
    <mergeCell ref="E91:F91"/>
    <mergeCell ref="E92:F92"/>
    <mergeCell ref="E93:F93"/>
    <mergeCell ref="C95:C100"/>
    <mergeCell ref="E95:G95"/>
    <mergeCell ref="E99:F99"/>
    <mergeCell ref="E94:F94"/>
    <mergeCell ref="E87:G87"/>
    <mergeCell ref="A69:A83"/>
    <mergeCell ref="C70:C77"/>
    <mergeCell ref="E70:G70"/>
    <mergeCell ref="E71:F71"/>
    <mergeCell ref="E72:F72"/>
    <mergeCell ref="E101:F101"/>
    <mergeCell ref="E102:F102"/>
    <mergeCell ref="E96:F96"/>
    <mergeCell ref="E97:F97"/>
    <mergeCell ref="E98:F98"/>
    <mergeCell ref="C104:C110"/>
    <mergeCell ref="E104:F104"/>
    <mergeCell ref="E105:F105"/>
    <mergeCell ref="E106:F106"/>
    <mergeCell ref="E107:F107"/>
    <mergeCell ref="E108:F108"/>
    <mergeCell ref="E109:F109"/>
    <mergeCell ref="E110:F110"/>
    <mergeCell ref="E100:F100"/>
    <mergeCell ref="A103:A110"/>
    <mergeCell ref="A111:A118"/>
    <mergeCell ref="C112:C118"/>
    <mergeCell ref="E112:F112"/>
    <mergeCell ref="E113:F113"/>
    <mergeCell ref="E114:F114"/>
    <mergeCell ref="E115:F115"/>
    <mergeCell ref="E116:F116"/>
    <mergeCell ref="E117:F117"/>
    <mergeCell ref="E118:F118"/>
    <mergeCell ref="C69:G69"/>
    <mergeCell ref="C86:G86"/>
    <mergeCell ref="C103:G103"/>
    <mergeCell ref="C111:G111"/>
    <mergeCell ref="C119:G119"/>
    <mergeCell ref="B6:B37"/>
    <mergeCell ref="B38:B50"/>
    <mergeCell ref="B51:B118"/>
    <mergeCell ref="B119:B148"/>
    <mergeCell ref="E144:G144"/>
    <mergeCell ref="E145:G145"/>
    <mergeCell ref="E146:G146"/>
    <mergeCell ref="E147:G147"/>
    <mergeCell ref="E148:G148"/>
    <mergeCell ref="E126:G126"/>
    <mergeCell ref="E128:G128"/>
    <mergeCell ref="E129:G129"/>
    <mergeCell ref="E130:G130"/>
    <mergeCell ref="E132:G132"/>
    <mergeCell ref="E133:G133"/>
    <mergeCell ref="E134:G134"/>
    <mergeCell ref="E135:G135"/>
    <mergeCell ref="E73:F73"/>
    <mergeCell ref="E74:F74"/>
  </mergeCells>
  <printOptions horizontalCentered="1"/>
  <pageMargins left="0.70866141732283472" right="0.5118110236220472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8"/>
  <sheetViews>
    <sheetView view="pageBreakPreview" topLeftCell="A34" zoomScale="85" zoomScaleSheetLayoutView="85" workbookViewId="0">
      <selection activeCell="F34" sqref="F34"/>
    </sheetView>
  </sheetViews>
  <sheetFormatPr defaultColWidth="9.140625" defaultRowHeight="12.75"/>
  <cols>
    <col min="1" max="1" width="8.85546875" style="18" customWidth="1"/>
    <col min="2" max="2" width="10.140625" style="18" customWidth="1"/>
    <col min="3" max="3" width="50.7109375" style="12" customWidth="1"/>
    <col min="4" max="4" width="7.42578125" style="18" bestFit="1" customWidth="1"/>
    <col min="5" max="5" width="11" style="16" bestFit="1" customWidth="1"/>
    <col min="6" max="6" width="12.42578125" style="16" customWidth="1"/>
    <col min="7" max="7" width="14.42578125" style="16" bestFit="1" customWidth="1"/>
    <col min="8" max="8" width="15.140625" style="10" bestFit="1" customWidth="1"/>
    <col min="9" max="16384" width="9.140625" style="10"/>
  </cols>
  <sheetData>
    <row r="1" spans="1:8">
      <c r="A1" s="10"/>
      <c r="B1" s="21"/>
      <c r="C1" s="22"/>
      <c r="D1" s="22"/>
      <c r="E1" s="21"/>
      <c r="F1" s="21"/>
      <c r="G1" s="21"/>
      <c r="H1" s="9"/>
    </row>
    <row r="2" spans="1:8">
      <c r="A2" s="21" t="s">
        <v>131</v>
      </c>
      <c r="B2" s="21"/>
      <c r="C2" s="21"/>
      <c r="D2" s="22"/>
      <c r="E2" s="21"/>
      <c r="F2" s="21"/>
      <c r="G2" s="224" t="s">
        <v>675</v>
      </c>
      <c r="H2" s="9"/>
    </row>
    <row r="3" spans="1:8">
      <c r="A3" s="25"/>
      <c r="B3" s="25"/>
      <c r="C3" s="25"/>
      <c r="D3" s="26"/>
      <c r="E3" s="25"/>
      <c r="F3" s="25"/>
      <c r="G3" s="25"/>
      <c r="H3" s="9"/>
    </row>
    <row r="4" spans="1:8" s="24" customFormat="1" ht="36" customHeight="1">
      <c r="A4" s="26" t="s">
        <v>70</v>
      </c>
      <c r="B4" s="26" t="s">
        <v>674</v>
      </c>
      <c r="C4" s="11" t="s">
        <v>71</v>
      </c>
      <c r="D4" s="26" t="s">
        <v>72</v>
      </c>
      <c r="E4" s="27" t="s">
        <v>73</v>
      </c>
      <c r="F4" s="27" t="s">
        <v>74</v>
      </c>
      <c r="G4" s="27" t="s">
        <v>75</v>
      </c>
      <c r="H4" s="23"/>
    </row>
    <row r="5" spans="1:8" ht="51">
      <c r="A5" s="26" t="s">
        <v>2</v>
      </c>
      <c r="B5" s="17" t="s">
        <v>9</v>
      </c>
      <c r="C5" s="11" t="s">
        <v>3</v>
      </c>
      <c r="D5" s="17"/>
      <c r="E5" s="13"/>
      <c r="F5" s="13"/>
      <c r="G5" s="13"/>
      <c r="H5" s="9"/>
    </row>
    <row r="6" spans="1:8" ht="114.75">
      <c r="A6" s="19" t="s">
        <v>119</v>
      </c>
      <c r="B6" s="2" t="s">
        <v>76</v>
      </c>
      <c r="C6" s="3" t="s">
        <v>143</v>
      </c>
      <c r="D6" s="17" t="s">
        <v>101</v>
      </c>
      <c r="E6" s="13">
        <v>0</v>
      </c>
      <c r="F6" s="312">
        <f>'[2]Estimate-Widening'!$I$31</f>
        <v>4.8600000000000003</v>
      </c>
      <c r="G6" s="13">
        <f>E6*F6</f>
        <v>0</v>
      </c>
      <c r="H6" s="9"/>
    </row>
    <row r="7" spans="1:8" ht="93" customHeight="1">
      <c r="A7" s="19" t="s">
        <v>118</v>
      </c>
      <c r="B7" s="2">
        <v>2.4</v>
      </c>
      <c r="C7" s="3" t="s">
        <v>106</v>
      </c>
      <c r="D7" s="17"/>
      <c r="E7" s="13"/>
      <c r="F7" s="13"/>
      <c r="G7" s="13"/>
      <c r="H7" s="9"/>
    </row>
    <row r="8" spans="1:8">
      <c r="A8" s="19" t="s">
        <v>77</v>
      </c>
      <c r="B8" s="2" t="s">
        <v>78</v>
      </c>
      <c r="C8" s="3" t="s">
        <v>79</v>
      </c>
      <c r="D8" s="2" t="s">
        <v>80</v>
      </c>
      <c r="E8" s="15">
        <v>0</v>
      </c>
      <c r="F8" s="14"/>
      <c r="G8" s="13">
        <f t="shared" ref="G8:G39" si="0">E8*F8</f>
        <v>0</v>
      </c>
      <c r="H8" s="9"/>
    </row>
    <row r="9" spans="1:8">
      <c r="A9" s="19" t="s">
        <v>81</v>
      </c>
      <c r="B9" s="2" t="s">
        <v>82</v>
      </c>
      <c r="C9" s="3" t="s">
        <v>83</v>
      </c>
      <c r="D9" s="2" t="s">
        <v>80</v>
      </c>
      <c r="E9" s="15">
        <v>0</v>
      </c>
      <c r="F9" s="14"/>
      <c r="G9" s="13">
        <f t="shared" si="0"/>
        <v>0</v>
      </c>
      <c r="H9" s="9"/>
    </row>
    <row r="10" spans="1:8" ht="25.5">
      <c r="A10" s="19" t="s">
        <v>84</v>
      </c>
      <c r="B10" s="2" t="s">
        <v>85</v>
      </c>
      <c r="C10" s="3" t="s">
        <v>86</v>
      </c>
      <c r="D10" s="2" t="s">
        <v>80</v>
      </c>
      <c r="E10" s="15">
        <v>0</v>
      </c>
      <c r="F10" s="14"/>
      <c r="G10" s="13">
        <f t="shared" si="0"/>
        <v>0</v>
      </c>
      <c r="H10" s="9"/>
    </row>
    <row r="11" spans="1:8">
      <c r="A11" s="19" t="s">
        <v>88</v>
      </c>
      <c r="B11" s="2" t="s">
        <v>89</v>
      </c>
      <c r="C11" s="3" t="s">
        <v>577</v>
      </c>
      <c r="D11" s="2" t="s">
        <v>80</v>
      </c>
      <c r="E11" s="15">
        <v>0</v>
      </c>
      <c r="F11" s="312">
        <f>'[2]Estimate-Widening'!$I$73</f>
        <v>1553</v>
      </c>
      <c r="G11" s="13">
        <f>E11*F11</f>
        <v>0</v>
      </c>
      <c r="H11" s="9"/>
    </row>
    <row r="12" spans="1:8" ht="51">
      <c r="A12" s="19" t="s">
        <v>90</v>
      </c>
      <c r="B12" s="2" t="s">
        <v>91</v>
      </c>
      <c r="C12" s="3" t="s">
        <v>92</v>
      </c>
      <c r="D12" s="2" t="s">
        <v>93</v>
      </c>
      <c r="E12" s="15">
        <v>0</v>
      </c>
      <c r="F12" s="14"/>
      <c r="G12" s="13">
        <f t="shared" si="0"/>
        <v>0</v>
      </c>
      <c r="H12" s="9"/>
    </row>
    <row r="13" spans="1:8" ht="63.75">
      <c r="A13" s="19" t="s">
        <v>120</v>
      </c>
      <c r="B13" s="4">
        <v>2.1</v>
      </c>
      <c r="C13" s="3" t="s">
        <v>94</v>
      </c>
      <c r="D13" s="4"/>
      <c r="E13" s="15"/>
      <c r="F13" s="14"/>
      <c r="G13" s="13"/>
      <c r="H13" s="9"/>
    </row>
    <row r="14" spans="1:8">
      <c r="A14" s="19" t="s">
        <v>77</v>
      </c>
      <c r="B14" s="5" t="s">
        <v>33</v>
      </c>
      <c r="C14" s="3" t="s">
        <v>95</v>
      </c>
      <c r="D14" s="5" t="s">
        <v>146</v>
      </c>
      <c r="E14" s="15">
        <v>0</v>
      </c>
      <c r="F14" s="14"/>
      <c r="G14" s="13">
        <f t="shared" si="0"/>
        <v>0</v>
      </c>
      <c r="H14" s="9"/>
    </row>
    <row r="15" spans="1:8">
      <c r="A15" s="19" t="s">
        <v>81</v>
      </c>
      <c r="B15" s="5" t="s">
        <v>34</v>
      </c>
      <c r="C15" s="3" t="s">
        <v>96</v>
      </c>
      <c r="D15" s="5" t="s">
        <v>146</v>
      </c>
      <c r="E15" s="15">
        <v>0</v>
      </c>
      <c r="F15" s="14"/>
      <c r="G15" s="13">
        <f t="shared" si="0"/>
        <v>0</v>
      </c>
      <c r="H15" s="9"/>
    </row>
    <row r="16" spans="1:8">
      <c r="A16" s="19" t="s">
        <v>84</v>
      </c>
      <c r="B16" s="5" t="s">
        <v>35</v>
      </c>
      <c r="C16" s="3" t="s">
        <v>97</v>
      </c>
      <c r="D16" s="5" t="s">
        <v>146</v>
      </c>
      <c r="E16" s="15">
        <v>0</v>
      </c>
      <c r="F16" s="14"/>
      <c r="G16" s="13">
        <f t="shared" si="0"/>
        <v>0</v>
      </c>
      <c r="H16" s="9"/>
    </row>
    <row r="17" spans="1:8">
      <c r="A17" s="19" t="s">
        <v>87</v>
      </c>
      <c r="B17" s="5" t="s">
        <v>36</v>
      </c>
      <c r="C17" s="3" t="s">
        <v>98</v>
      </c>
      <c r="D17" s="5" t="s">
        <v>146</v>
      </c>
      <c r="E17" s="15">
        <v>0</v>
      </c>
      <c r="F17" s="14"/>
      <c r="G17" s="13">
        <f t="shared" si="0"/>
        <v>0</v>
      </c>
      <c r="H17" s="9"/>
    </row>
    <row r="18" spans="1:8" ht="51">
      <c r="A18" s="19" t="s">
        <v>121</v>
      </c>
      <c r="B18" s="4">
        <v>3.32</v>
      </c>
      <c r="C18" s="3" t="s">
        <v>225</v>
      </c>
      <c r="D18" s="2" t="s">
        <v>80</v>
      </c>
      <c r="E18" s="15">
        <v>0</v>
      </c>
      <c r="F18" s="14"/>
      <c r="G18" s="13">
        <f t="shared" si="0"/>
        <v>0</v>
      </c>
      <c r="H18" s="9"/>
    </row>
    <row r="19" spans="1:8" ht="76.5">
      <c r="A19" s="19" t="s">
        <v>122</v>
      </c>
      <c r="B19" s="4">
        <v>3.33</v>
      </c>
      <c r="C19" s="3" t="s">
        <v>108</v>
      </c>
      <c r="D19" s="2" t="s">
        <v>80</v>
      </c>
      <c r="E19" s="15">
        <v>0</v>
      </c>
      <c r="F19" s="14"/>
      <c r="G19" s="13">
        <f t="shared" si="0"/>
        <v>0</v>
      </c>
      <c r="H19" s="9"/>
    </row>
    <row r="20" spans="1:8" ht="63.75">
      <c r="A20" s="19" t="s">
        <v>123</v>
      </c>
      <c r="B20" s="4" t="s">
        <v>307</v>
      </c>
      <c r="C20" s="3" t="s">
        <v>109</v>
      </c>
      <c r="D20" s="5" t="s">
        <v>80</v>
      </c>
      <c r="E20" s="15">
        <v>0</v>
      </c>
      <c r="F20" s="14">
        <v>0</v>
      </c>
      <c r="G20" s="13">
        <f t="shared" si="0"/>
        <v>0</v>
      </c>
      <c r="H20" s="9"/>
    </row>
    <row r="21" spans="1:8" ht="89.25">
      <c r="A21" s="19" t="s">
        <v>124</v>
      </c>
      <c r="B21" s="4" t="s">
        <v>308</v>
      </c>
      <c r="C21" s="3" t="s">
        <v>110</v>
      </c>
      <c r="D21" s="5" t="s">
        <v>80</v>
      </c>
      <c r="E21" s="15">
        <v>0</v>
      </c>
      <c r="F21" s="14"/>
      <c r="G21" s="13">
        <f t="shared" si="0"/>
        <v>0</v>
      </c>
      <c r="H21" s="9"/>
    </row>
    <row r="22" spans="1:8" ht="80.25" customHeight="1">
      <c r="A22" s="19" t="s">
        <v>125</v>
      </c>
      <c r="B22" s="5">
        <v>3.17</v>
      </c>
      <c r="C22" s="3" t="s">
        <v>578</v>
      </c>
      <c r="D22" s="5" t="s">
        <v>80</v>
      </c>
      <c r="E22" s="15">
        <v>0</v>
      </c>
      <c r="F22" s="312">
        <f>'[2]Estimate-Widening'!$I$70</f>
        <v>236.4</v>
      </c>
      <c r="G22" s="13">
        <f t="shared" si="0"/>
        <v>0</v>
      </c>
      <c r="H22" s="9"/>
    </row>
    <row r="23" spans="1:8" ht="79.5" customHeight="1">
      <c r="A23" s="19" t="s">
        <v>126</v>
      </c>
      <c r="B23" s="4" t="s">
        <v>100</v>
      </c>
      <c r="C23" s="3" t="s">
        <v>303</v>
      </c>
      <c r="D23" s="5" t="s">
        <v>80</v>
      </c>
      <c r="E23" s="15"/>
      <c r="F23" s="14"/>
      <c r="G23" s="13">
        <f t="shared" si="0"/>
        <v>0</v>
      </c>
      <c r="H23" s="9"/>
    </row>
    <row r="24" spans="1:8" ht="76.5">
      <c r="A24" s="20" t="s">
        <v>127</v>
      </c>
      <c r="B24" s="6" t="s">
        <v>99</v>
      </c>
      <c r="C24" s="3" t="s">
        <v>112</v>
      </c>
      <c r="D24" s="5" t="s">
        <v>80</v>
      </c>
      <c r="E24" s="15">
        <v>0</v>
      </c>
      <c r="F24" s="312">
        <f>'[2]Estimate-Widening'!$I$35</f>
        <v>24.09</v>
      </c>
      <c r="G24" s="13">
        <f t="shared" si="0"/>
        <v>0</v>
      </c>
      <c r="H24" s="9"/>
    </row>
    <row r="25" spans="1:8" ht="38.25">
      <c r="A25" s="20" t="s">
        <v>128</v>
      </c>
      <c r="B25" s="232"/>
      <c r="C25" s="3" t="s">
        <v>580</v>
      </c>
      <c r="D25" s="4" t="s">
        <v>101</v>
      </c>
      <c r="E25" s="15">
        <v>0</v>
      </c>
      <c r="F25" s="312">
        <f>'[2]Estimate-Widening'!$I$38</f>
        <v>6.31</v>
      </c>
      <c r="G25" s="13">
        <f t="shared" si="0"/>
        <v>0</v>
      </c>
      <c r="H25" s="9"/>
    </row>
    <row r="26" spans="1:8" ht="63.75">
      <c r="A26" s="20"/>
      <c r="B26" s="6"/>
      <c r="C26" s="28" t="s">
        <v>130</v>
      </c>
      <c r="D26" s="4"/>
      <c r="E26" s="15"/>
      <c r="F26" s="14"/>
      <c r="G26" s="27">
        <f>SUM(G6:G25)</f>
        <v>0</v>
      </c>
      <c r="H26" s="9"/>
    </row>
    <row r="27" spans="1:8" s="30" customFormat="1">
      <c r="A27" s="31" t="s">
        <v>4</v>
      </c>
      <c r="B27" s="31"/>
      <c r="C27" s="374" t="s">
        <v>327</v>
      </c>
      <c r="D27" s="374"/>
      <c r="E27" s="374"/>
      <c r="F27" s="34"/>
      <c r="G27" s="27"/>
      <c r="H27" s="29"/>
    </row>
    <row r="28" spans="1:8" ht="102">
      <c r="A28" s="20" t="s">
        <v>348</v>
      </c>
      <c r="B28" s="7" t="s">
        <v>102</v>
      </c>
      <c r="C28" s="3" t="s">
        <v>113</v>
      </c>
      <c r="D28" s="17" t="s">
        <v>80</v>
      </c>
      <c r="E28" s="13">
        <v>0</v>
      </c>
      <c r="F28" s="312">
        <f>'[2]Estimate-Widening'!$I$42</f>
        <v>3335.47</v>
      </c>
      <c r="G28" s="13">
        <f t="shared" si="0"/>
        <v>0</v>
      </c>
      <c r="H28" s="9"/>
    </row>
    <row r="29" spans="1:8" ht="25.5">
      <c r="A29" s="20"/>
      <c r="B29" s="7"/>
      <c r="C29" s="28" t="s">
        <v>325</v>
      </c>
      <c r="D29" s="17"/>
      <c r="E29" s="13"/>
      <c r="F29" s="14"/>
      <c r="G29" s="27">
        <f>G28</f>
        <v>0</v>
      </c>
      <c r="H29" s="9"/>
    </row>
    <row r="30" spans="1:8" ht="24" customHeight="1">
      <c r="A30" s="268" t="s">
        <v>5</v>
      </c>
      <c r="B30" s="263"/>
      <c r="C30" s="269" t="s">
        <v>326</v>
      </c>
      <c r="D30" s="265"/>
      <c r="E30" s="266"/>
      <c r="F30" s="267"/>
      <c r="G30" s="266"/>
      <c r="H30" s="9"/>
    </row>
    <row r="31" spans="1:8" ht="102">
      <c r="A31" s="20" t="s">
        <v>292</v>
      </c>
      <c r="B31" s="7">
        <v>4.12</v>
      </c>
      <c r="C31" s="3" t="s">
        <v>114</v>
      </c>
      <c r="D31" s="17" t="s">
        <v>80</v>
      </c>
      <c r="E31" s="13">
        <v>0</v>
      </c>
      <c r="F31" s="312">
        <f>'[2]Estimate-Widening'!$I$47</f>
        <v>3852.19</v>
      </c>
      <c r="G31" s="13">
        <f>E31*F31</f>
        <v>0</v>
      </c>
      <c r="H31" s="9"/>
    </row>
    <row r="32" spans="1:8" ht="25.5">
      <c r="A32" s="32"/>
      <c r="B32" s="33"/>
      <c r="C32" s="28" t="s">
        <v>328</v>
      </c>
      <c r="D32" s="26"/>
      <c r="E32" s="27"/>
      <c r="F32" s="34"/>
      <c r="G32" s="27">
        <f>SUM(G31)</f>
        <v>0</v>
      </c>
      <c r="H32" s="9"/>
    </row>
    <row r="33" spans="1:8" s="30" customFormat="1" ht="26.25" customHeight="1">
      <c r="A33" s="31" t="s">
        <v>6</v>
      </c>
      <c r="B33" s="31"/>
      <c r="C33" s="374" t="s">
        <v>329</v>
      </c>
      <c r="D33" s="374"/>
      <c r="E33" s="374"/>
      <c r="F33" s="34"/>
      <c r="G33" s="27"/>
      <c r="H33" s="29"/>
    </row>
    <row r="34" spans="1:8" ht="153">
      <c r="A34" s="20" t="s">
        <v>293</v>
      </c>
      <c r="B34" s="8" t="s">
        <v>104</v>
      </c>
      <c r="C34" s="3" t="s">
        <v>298</v>
      </c>
      <c r="D34" s="17" t="s">
        <v>80</v>
      </c>
      <c r="E34" s="13">
        <v>0</v>
      </c>
      <c r="F34" s="312">
        <f>'[2]Estimate-Widening'!$I$61</f>
        <v>9462.6299999999992</v>
      </c>
      <c r="G34" s="13">
        <f t="shared" si="0"/>
        <v>0</v>
      </c>
      <c r="H34" s="9"/>
    </row>
    <row r="35" spans="1:8" ht="51">
      <c r="A35" s="20" t="s">
        <v>330</v>
      </c>
      <c r="B35" s="8">
        <v>5.0999999999999996</v>
      </c>
      <c r="C35" s="3" t="s">
        <v>115</v>
      </c>
      <c r="D35" s="17" t="s">
        <v>101</v>
      </c>
      <c r="E35" s="13">
        <v>0</v>
      </c>
      <c r="F35" s="312">
        <f>'[2]Estimate-Widening'!$I$51</f>
        <v>22.36</v>
      </c>
      <c r="G35" s="13">
        <f>ROUND(E35*F35,0)</f>
        <v>0</v>
      </c>
      <c r="H35" s="9"/>
    </row>
    <row r="36" spans="1:8" ht="30" customHeight="1">
      <c r="A36" s="20"/>
      <c r="B36" s="8"/>
      <c r="C36" s="28" t="s">
        <v>331</v>
      </c>
      <c r="D36" s="17"/>
      <c r="E36" s="13"/>
      <c r="F36" s="14"/>
      <c r="G36" s="27">
        <f>G34+G35</f>
        <v>0</v>
      </c>
      <c r="H36" s="9"/>
    </row>
    <row r="37" spans="1:8">
      <c r="A37" s="32" t="s">
        <v>7</v>
      </c>
      <c r="B37" s="35"/>
      <c r="C37" s="28" t="s">
        <v>332</v>
      </c>
      <c r="D37" s="26"/>
      <c r="E37" s="27"/>
      <c r="F37" s="34"/>
      <c r="G37" s="36"/>
      <c r="H37" s="9"/>
    </row>
    <row r="38" spans="1:8" ht="51">
      <c r="A38" s="20" t="s">
        <v>294</v>
      </c>
      <c r="B38" s="8">
        <v>5.2</v>
      </c>
      <c r="C38" s="3" t="s">
        <v>116</v>
      </c>
      <c r="D38" s="17" t="s">
        <v>101</v>
      </c>
      <c r="E38" s="13">
        <v>0</v>
      </c>
      <c r="F38" s="312">
        <f>'[2]Estimate-Widening'!$I$56</f>
        <v>8.61</v>
      </c>
      <c r="G38" s="13">
        <f>ROUND(E38*F38,0)</f>
        <v>0</v>
      </c>
      <c r="H38" s="9"/>
    </row>
    <row r="39" spans="1:8" ht="153">
      <c r="A39" s="20" t="s">
        <v>337</v>
      </c>
      <c r="B39" s="8" t="s">
        <v>105</v>
      </c>
      <c r="C39" s="3" t="s">
        <v>147</v>
      </c>
      <c r="D39" s="17" t="s">
        <v>80</v>
      </c>
      <c r="E39" s="13">
        <v>0</v>
      </c>
      <c r="F39" s="312">
        <f>'[2]Estimate-Widening'!$I$66</f>
        <v>11284.81</v>
      </c>
      <c r="G39" s="13">
        <f t="shared" si="0"/>
        <v>0</v>
      </c>
      <c r="H39" s="9"/>
    </row>
    <row r="40" spans="1:8" ht="25.5">
      <c r="A40" s="20"/>
      <c r="B40" s="8"/>
      <c r="C40" s="28" t="s">
        <v>333</v>
      </c>
      <c r="D40" s="17"/>
      <c r="E40" s="13"/>
      <c r="F40" s="14"/>
      <c r="G40" s="27">
        <f>G38+G39</f>
        <v>0</v>
      </c>
      <c r="H40" s="9"/>
    </row>
    <row r="41" spans="1:8">
      <c r="A41" s="32" t="s">
        <v>10</v>
      </c>
      <c r="B41" s="35"/>
      <c r="C41" s="28" t="s">
        <v>8</v>
      </c>
      <c r="D41" s="26"/>
      <c r="E41" s="27"/>
      <c r="F41" s="34"/>
      <c r="G41" s="36"/>
      <c r="H41" s="9"/>
    </row>
    <row r="42" spans="1:8">
      <c r="A42" s="20" t="s">
        <v>295</v>
      </c>
      <c r="B42" s="8" t="s">
        <v>9</v>
      </c>
      <c r="C42" s="3" t="s">
        <v>9</v>
      </c>
      <c r="D42" s="17"/>
      <c r="E42" s="13"/>
      <c r="F42" s="14"/>
      <c r="G42" s="13" t="s">
        <v>9</v>
      </c>
      <c r="H42" s="9"/>
    </row>
    <row r="43" spans="1:8" ht="25.5">
      <c r="A43" s="20"/>
      <c r="B43" s="8"/>
      <c r="C43" s="28" t="s">
        <v>334</v>
      </c>
      <c r="D43" s="17"/>
      <c r="E43" s="13"/>
      <c r="F43" s="14"/>
      <c r="G43" s="27">
        <f>SUM(G42)</f>
        <v>0</v>
      </c>
      <c r="H43" s="9"/>
    </row>
    <row r="44" spans="1:8">
      <c r="A44" s="32" t="s">
        <v>335</v>
      </c>
      <c r="B44" s="8"/>
      <c r="C44" s="28" t="s">
        <v>336</v>
      </c>
      <c r="D44" s="17"/>
      <c r="E44" s="13"/>
      <c r="F44" s="14"/>
      <c r="G44" s="13"/>
    </row>
    <row r="45" spans="1:8" ht="25.5">
      <c r="A45" s="20" t="s">
        <v>338</v>
      </c>
      <c r="B45" s="263">
        <v>4.5</v>
      </c>
      <c r="C45" s="264" t="s">
        <v>317</v>
      </c>
      <c r="D45" s="265" t="s">
        <v>80</v>
      </c>
      <c r="E45" s="266">
        <v>0</v>
      </c>
      <c r="F45" s="267">
        <v>0</v>
      </c>
      <c r="G45" s="266">
        <f>E45*F45</f>
        <v>0</v>
      </c>
    </row>
    <row r="46" spans="1:8" ht="25.5">
      <c r="A46" s="10"/>
      <c r="B46" s="10"/>
      <c r="C46" s="28" t="s">
        <v>339</v>
      </c>
      <c r="D46" s="10"/>
      <c r="E46" s="10"/>
      <c r="F46" s="10"/>
      <c r="G46" s="270">
        <f>G45</f>
        <v>0</v>
      </c>
    </row>
    <row r="47" spans="1:8">
      <c r="A47" s="10"/>
      <c r="B47" s="10"/>
      <c r="C47" s="10"/>
      <c r="D47" s="10"/>
      <c r="E47" s="10"/>
      <c r="F47" s="10"/>
      <c r="G47" s="10"/>
    </row>
    <row r="48" spans="1:8">
      <c r="A48" s="10"/>
      <c r="B48" s="10"/>
      <c r="C48" s="10"/>
      <c r="D48" s="10"/>
      <c r="E48" s="10"/>
      <c r="F48" s="10"/>
      <c r="G48" s="10"/>
    </row>
    <row r="49" spans="1:7">
      <c r="A49" s="10"/>
      <c r="B49" s="10"/>
      <c r="C49" s="10"/>
      <c r="D49" s="10"/>
      <c r="E49" s="10"/>
      <c r="F49" s="10"/>
      <c r="G49" s="10"/>
    </row>
    <row r="50" spans="1:7">
      <c r="A50" s="10"/>
      <c r="B50" s="10"/>
      <c r="C50" s="10"/>
      <c r="D50" s="10"/>
      <c r="E50" s="10"/>
      <c r="F50" s="10"/>
      <c r="G50" s="10"/>
    </row>
    <row r="51" spans="1:7">
      <c r="A51" s="10"/>
      <c r="B51" s="10"/>
      <c r="C51" s="10"/>
      <c r="D51" s="10"/>
      <c r="E51" s="10"/>
      <c r="F51" s="10"/>
      <c r="G51" s="10"/>
    </row>
    <row r="52" spans="1:7">
      <c r="A52" s="10"/>
      <c r="B52" s="10"/>
      <c r="C52" s="10"/>
      <c r="D52" s="10"/>
      <c r="E52" s="10"/>
      <c r="F52" s="10"/>
      <c r="G52" s="10"/>
    </row>
    <row r="53" spans="1:7">
      <c r="A53" s="10"/>
      <c r="B53" s="10"/>
      <c r="C53" s="10"/>
      <c r="D53" s="10"/>
      <c r="E53" s="10"/>
      <c r="F53" s="10"/>
      <c r="G53" s="10"/>
    </row>
    <row r="54" spans="1:7">
      <c r="A54" s="10"/>
      <c r="B54" s="10"/>
      <c r="C54" s="10"/>
      <c r="D54" s="10"/>
      <c r="E54" s="10"/>
      <c r="F54" s="10"/>
      <c r="G54" s="10"/>
    </row>
    <row r="55" spans="1:7">
      <c r="A55" s="10"/>
      <c r="B55" s="10"/>
      <c r="C55" s="10"/>
      <c r="D55" s="10"/>
      <c r="E55" s="10"/>
      <c r="F55" s="10"/>
      <c r="G55" s="10"/>
    </row>
    <row r="56" spans="1:7">
      <c r="A56" s="10"/>
      <c r="B56" s="10"/>
      <c r="C56" s="10"/>
      <c r="D56" s="10"/>
      <c r="E56" s="10"/>
      <c r="F56" s="10"/>
      <c r="G56" s="10"/>
    </row>
    <row r="57" spans="1:7">
      <c r="A57" s="10"/>
      <c r="B57" s="10"/>
      <c r="C57" s="10"/>
      <c r="D57" s="10"/>
      <c r="E57" s="10"/>
      <c r="F57" s="10"/>
      <c r="G57" s="10"/>
    </row>
    <row r="58" spans="1:7">
      <c r="A58" s="10"/>
      <c r="B58" s="10"/>
      <c r="C58" s="10"/>
      <c r="D58" s="10"/>
      <c r="E58" s="10"/>
      <c r="F58" s="10"/>
      <c r="G58" s="10"/>
    </row>
    <row r="59" spans="1:7">
      <c r="A59" s="10"/>
      <c r="B59" s="10"/>
      <c r="C59" s="10"/>
      <c r="D59" s="10"/>
      <c r="E59" s="10"/>
      <c r="F59" s="10"/>
      <c r="G59" s="10"/>
    </row>
    <row r="60" spans="1:7">
      <c r="A60" s="10"/>
      <c r="B60" s="10"/>
      <c r="C60" s="10"/>
      <c r="D60" s="10"/>
      <c r="E60" s="10"/>
      <c r="F60" s="10"/>
      <c r="G60" s="10"/>
    </row>
    <row r="61" spans="1:7">
      <c r="A61" s="10"/>
      <c r="B61" s="10"/>
      <c r="C61" s="10"/>
      <c r="D61" s="10"/>
      <c r="E61" s="10"/>
      <c r="F61" s="10"/>
      <c r="G61" s="10"/>
    </row>
    <row r="62" spans="1:7">
      <c r="A62" s="10"/>
      <c r="B62" s="10"/>
      <c r="C62" s="10"/>
      <c r="D62" s="10"/>
      <c r="E62" s="10"/>
      <c r="F62" s="10"/>
      <c r="G62" s="10"/>
    </row>
    <row r="63" spans="1:7">
      <c r="A63" s="10"/>
      <c r="B63" s="10"/>
      <c r="C63" s="10"/>
      <c r="D63" s="10"/>
      <c r="E63" s="10"/>
      <c r="F63" s="10"/>
      <c r="G63" s="10"/>
    </row>
    <row r="64" spans="1:7">
      <c r="A64" s="10"/>
      <c r="B64" s="10"/>
      <c r="C64" s="10"/>
      <c r="D64" s="10"/>
      <c r="E64" s="10"/>
      <c r="F64" s="10"/>
      <c r="G64" s="10"/>
    </row>
    <row r="65" spans="1:7">
      <c r="A65" s="10"/>
      <c r="B65" s="10"/>
      <c r="C65" s="10"/>
      <c r="D65" s="10"/>
      <c r="E65" s="10"/>
      <c r="F65" s="10"/>
      <c r="G65" s="10"/>
    </row>
    <row r="66" spans="1:7">
      <c r="A66" s="10"/>
      <c r="B66" s="10"/>
      <c r="C66" s="10"/>
      <c r="D66" s="10"/>
      <c r="E66" s="10"/>
      <c r="F66" s="10"/>
      <c r="G66" s="10"/>
    </row>
    <row r="67" spans="1:7">
      <c r="A67" s="10"/>
      <c r="B67" s="10"/>
      <c r="C67" s="10"/>
      <c r="D67" s="10"/>
      <c r="E67" s="10"/>
      <c r="F67" s="10"/>
      <c r="G67" s="10"/>
    </row>
    <row r="68" spans="1:7">
      <c r="A68" s="10"/>
      <c r="B68" s="10"/>
      <c r="C68" s="10"/>
      <c r="D68" s="10"/>
      <c r="E68" s="10"/>
      <c r="F68" s="10"/>
      <c r="G68" s="10"/>
    </row>
    <row r="69" spans="1:7">
      <c r="A69" s="10"/>
      <c r="B69" s="10"/>
      <c r="C69" s="10"/>
      <c r="D69" s="10"/>
      <c r="E69" s="10"/>
      <c r="F69" s="10"/>
      <c r="G69" s="10"/>
    </row>
    <row r="70" spans="1:7">
      <c r="A70" s="10"/>
      <c r="B70" s="10"/>
      <c r="C70" s="10"/>
      <c r="D70" s="10"/>
      <c r="E70" s="10"/>
      <c r="F70" s="10"/>
      <c r="G70" s="10"/>
    </row>
    <row r="71" spans="1:7">
      <c r="A71" s="10"/>
      <c r="B71" s="10"/>
      <c r="C71" s="10"/>
      <c r="D71" s="10"/>
      <c r="E71" s="10"/>
      <c r="F71" s="10"/>
      <c r="G71" s="10"/>
    </row>
    <row r="72" spans="1:7">
      <c r="A72" s="10"/>
      <c r="B72" s="10"/>
      <c r="C72" s="10"/>
      <c r="D72" s="10"/>
      <c r="E72" s="10"/>
      <c r="F72" s="10"/>
      <c r="G72" s="10"/>
    </row>
    <row r="73" spans="1:7">
      <c r="A73" s="10"/>
      <c r="B73" s="10"/>
      <c r="C73" s="10"/>
      <c r="D73" s="10"/>
      <c r="E73" s="10"/>
      <c r="F73" s="10"/>
      <c r="G73" s="10"/>
    </row>
    <row r="74" spans="1:7">
      <c r="A74" s="10"/>
      <c r="B74" s="10"/>
      <c r="C74" s="10"/>
      <c r="D74" s="10"/>
      <c r="E74" s="10"/>
      <c r="F74" s="10"/>
      <c r="G74" s="10"/>
    </row>
    <row r="75" spans="1:7">
      <c r="A75" s="10"/>
      <c r="B75" s="10"/>
      <c r="C75" s="10"/>
      <c r="D75" s="10"/>
      <c r="E75" s="10"/>
      <c r="F75" s="10"/>
      <c r="G75" s="10"/>
    </row>
    <row r="76" spans="1:7">
      <c r="A76" s="10"/>
      <c r="B76" s="10"/>
      <c r="C76" s="10"/>
      <c r="D76" s="10"/>
      <c r="E76" s="10"/>
      <c r="F76" s="10"/>
      <c r="G76" s="10"/>
    </row>
    <row r="77" spans="1:7">
      <c r="A77" s="10"/>
      <c r="B77" s="10"/>
      <c r="C77" s="10"/>
      <c r="D77" s="10"/>
      <c r="E77" s="10"/>
      <c r="F77" s="10"/>
      <c r="G77" s="10"/>
    </row>
    <row r="78" spans="1:7">
      <c r="A78" s="10"/>
      <c r="B78" s="10"/>
      <c r="C78" s="10"/>
      <c r="D78" s="10"/>
      <c r="E78" s="10"/>
      <c r="F78" s="10"/>
      <c r="G78" s="10"/>
    </row>
    <row r="79" spans="1:7">
      <c r="A79" s="10"/>
      <c r="B79" s="10"/>
      <c r="C79" s="10"/>
      <c r="D79" s="10"/>
      <c r="E79" s="10"/>
      <c r="F79" s="10"/>
      <c r="G79" s="10"/>
    </row>
    <row r="80" spans="1:7">
      <c r="A80" s="10"/>
      <c r="B80" s="10"/>
      <c r="C80" s="10"/>
      <c r="D80" s="10"/>
      <c r="E80" s="10"/>
      <c r="F80" s="10"/>
      <c r="G80" s="10"/>
    </row>
    <row r="81" spans="1:7">
      <c r="A81" s="10"/>
      <c r="B81" s="10"/>
      <c r="C81" s="10"/>
      <c r="D81" s="10"/>
      <c r="E81" s="10"/>
      <c r="F81" s="10"/>
      <c r="G81" s="10"/>
    </row>
    <row r="82" spans="1:7">
      <c r="A82" s="10"/>
      <c r="B82" s="10"/>
      <c r="C82" s="10"/>
      <c r="D82" s="10"/>
      <c r="E82" s="10"/>
      <c r="F82" s="10"/>
      <c r="G82" s="10"/>
    </row>
    <row r="83" spans="1:7">
      <c r="A83" s="10"/>
      <c r="B83" s="10"/>
      <c r="C83" s="10"/>
      <c r="D83" s="10"/>
      <c r="E83" s="10"/>
      <c r="F83" s="10"/>
      <c r="G83" s="10"/>
    </row>
    <row r="84" spans="1:7">
      <c r="A84" s="10"/>
      <c r="B84" s="10"/>
      <c r="C84" s="10"/>
      <c r="D84" s="10"/>
      <c r="E84" s="10"/>
      <c r="F84" s="10"/>
      <c r="G84" s="10"/>
    </row>
    <row r="85" spans="1:7">
      <c r="A85" s="10"/>
      <c r="B85" s="10"/>
      <c r="C85" s="10"/>
      <c r="D85" s="10"/>
      <c r="E85" s="10"/>
      <c r="F85" s="10"/>
      <c r="G85" s="10"/>
    </row>
    <row r="86" spans="1:7">
      <c r="A86" s="10"/>
      <c r="B86" s="10"/>
      <c r="C86" s="10"/>
      <c r="D86" s="10"/>
      <c r="E86" s="10"/>
      <c r="F86" s="10"/>
      <c r="G86" s="10"/>
    </row>
    <row r="87" spans="1:7">
      <c r="A87" s="10"/>
      <c r="B87" s="10"/>
      <c r="C87" s="10"/>
      <c r="D87" s="10"/>
      <c r="E87" s="10"/>
      <c r="F87" s="10"/>
      <c r="G87" s="10"/>
    </row>
    <row r="88" spans="1:7">
      <c r="A88" s="10"/>
      <c r="B88" s="10"/>
      <c r="C88" s="10"/>
      <c r="D88" s="10"/>
      <c r="E88" s="10"/>
      <c r="F88" s="10"/>
      <c r="G88" s="10"/>
    </row>
    <row r="89" spans="1:7">
      <c r="A89" s="10"/>
      <c r="B89" s="10"/>
      <c r="C89" s="10"/>
      <c r="D89" s="10"/>
      <c r="E89" s="10"/>
      <c r="F89" s="10"/>
      <c r="G89" s="10"/>
    </row>
    <row r="90" spans="1:7">
      <c r="A90" s="10"/>
      <c r="B90" s="10"/>
      <c r="C90" s="10"/>
      <c r="D90" s="10"/>
      <c r="E90" s="10"/>
      <c r="F90" s="10"/>
      <c r="G90" s="10"/>
    </row>
    <row r="91" spans="1:7">
      <c r="A91" s="10"/>
      <c r="B91" s="10"/>
      <c r="C91" s="10"/>
      <c r="D91" s="10"/>
      <c r="E91" s="10"/>
      <c r="F91" s="10"/>
      <c r="G91" s="10"/>
    </row>
    <row r="92" spans="1:7">
      <c r="A92" s="10"/>
      <c r="B92" s="10"/>
      <c r="C92" s="10"/>
      <c r="D92" s="10"/>
      <c r="E92" s="10"/>
      <c r="F92" s="10"/>
      <c r="G92" s="10"/>
    </row>
    <row r="93" spans="1:7">
      <c r="A93" s="10"/>
      <c r="B93" s="10"/>
      <c r="C93" s="10"/>
      <c r="D93" s="10"/>
      <c r="E93" s="10"/>
      <c r="F93" s="10"/>
      <c r="G93" s="10"/>
    </row>
    <row r="94" spans="1:7">
      <c r="A94" s="10"/>
      <c r="B94" s="10"/>
      <c r="C94" s="10"/>
      <c r="D94" s="10"/>
      <c r="E94" s="10"/>
      <c r="F94" s="10"/>
      <c r="G94" s="10"/>
    </row>
    <row r="95" spans="1:7">
      <c r="A95" s="10"/>
      <c r="B95" s="10"/>
      <c r="C95" s="10"/>
      <c r="D95" s="10"/>
      <c r="E95" s="10"/>
      <c r="F95" s="10"/>
      <c r="G95" s="10"/>
    </row>
    <row r="96" spans="1:7">
      <c r="A96" s="10"/>
      <c r="B96" s="10"/>
      <c r="C96" s="10"/>
      <c r="D96" s="10"/>
      <c r="E96" s="10"/>
      <c r="F96" s="10"/>
      <c r="G96" s="10"/>
    </row>
    <row r="97" spans="1:7">
      <c r="A97" s="10"/>
      <c r="B97" s="10"/>
      <c r="C97" s="10"/>
      <c r="D97" s="10"/>
      <c r="E97" s="10"/>
      <c r="F97" s="10"/>
      <c r="G97" s="10"/>
    </row>
    <row r="98" spans="1:7">
      <c r="A98" s="10"/>
      <c r="B98" s="10"/>
      <c r="C98" s="10"/>
      <c r="D98" s="10"/>
      <c r="E98" s="10"/>
      <c r="F98" s="10"/>
      <c r="G98" s="10"/>
    </row>
    <row r="99" spans="1:7">
      <c r="A99" s="10"/>
      <c r="B99" s="10"/>
      <c r="C99" s="10"/>
      <c r="D99" s="10"/>
      <c r="E99" s="10"/>
      <c r="F99" s="10"/>
      <c r="G99" s="10"/>
    </row>
    <row r="100" spans="1:7">
      <c r="A100" s="10"/>
      <c r="B100" s="10"/>
      <c r="C100" s="10"/>
      <c r="D100" s="10"/>
      <c r="E100" s="10"/>
      <c r="F100" s="10"/>
      <c r="G100" s="10"/>
    </row>
    <row r="101" spans="1:7">
      <c r="A101" s="10"/>
      <c r="B101" s="10"/>
      <c r="C101" s="10"/>
      <c r="D101" s="10"/>
      <c r="E101" s="10"/>
      <c r="F101" s="10"/>
      <c r="G101" s="10"/>
    </row>
    <row r="102" spans="1:7">
      <c r="A102" s="10"/>
      <c r="B102" s="10"/>
      <c r="C102" s="10"/>
      <c r="D102" s="10"/>
      <c r="E102" s="10"/>
      <c r="F102" s="10"/>
      <c r="G102" s="10"/>
    </row>
    <row r="103" spans="1:7">
      <c r="A103" s="10"/>
      <c r="B103" s="10"/>
      <c r="C103" s="10"/>
      <c r="D103" s="10"/>
      <c r="E103" s="10"/>
      <c r="F103" s="10"/>
      <c r="G103" s="10"/>
    </row>
    <row r="104" spans="1:7">
      <c r="A104" s="10"/>
      <c r="B104" s="10"/>
      <c r="C104" s="10"/>
      <c r="D104" s="10"/>
      <c r="E104" s="10"/>
      <c r="F104" s="10"/>
      <c r="G104" s="10"/>
    </row>
    <row r="105" spans="1:7">
      <c r="A105" s="10"/>
      <c r="B105" s="10"/>
      <c r="C105" s="10"/>
      <c r="D105" s="10"/>
      <c r="E105" s="10"/>
      <c r="F105" s="10"/>
      <c r="G105" s="10"/>
    </row>
    <row r="106" spans="1:7">
      <c r="A106" s="10"/>
      <c r="B106" s="10"/>
      <c r="C106" s="10"/>
      <c r="D106" s="10"/>
      <c r="E106" s="10"/>
      <c r="F106" s="10"/>
      <c r="G106" s="10"/>
    </row>
    <row r="107" spans="1:7">
      <c r="A107" s="10"/>
      <c r="B107" s="10"/>
      <c r="C107" s="10"/>
      <c r="D107" s="10"/>
      <c r="E107" s="10"/>
      <c r="F107" s="10"/>
      <c r="G107" s="10"/>
    </row>
    <row r="108" spans="1:7">
      <c r="A108" s="10"/>
      <c r="B108" s="10"/>
      <c r="C108" s="10"/>
      <c r="D108" s="10"/>
      <c r="E108" s="10"/>
      <c r="F108" s="10"/>
      <c r="G108" s="10"/>
    </row>
    <row r="109" spans="1:7">
      <c r="A109" s="10"/>
      <c r="B109" s="10"/>
      <c r="C109" s="10"/>
      <c r="D109" s="10"/>
      <c r="E109" s="10"/>
      <c r="F109" s="10"/>
      <c r="G109" s="10"/>
    </row>
    <row r="110" spans="1:7">
      <c r="A110" s="10"/>
      <c r="B110" s="10"/>
      <c r="C110" s="10"/>
      <c r="D110" s="10"/>
      <c r="E110" s="10"/>
      <c r="F110" s="10"/>
      <c r="G110" s="10"/>
    </row>
    <row r="111" spans="1:7">
      <c r="A111" s="10"/>
      <c r="B111" s="10"/>
      <c r="C111" s="10"/>
      <c r="D111" s="10"/>
      <c r="E111" s="10"/>
      <c r="F111" s="10"/>
      <c r="G111" s="10"/>
    </row>
    <row r="112" spans="1:7">
      <c r="A112" s="10"/>
      <c r="B112" s="10"/>
      <c r="C112" s="10"/>
      <c r="D112" s="10"/>
      <c r="E112" s="10"/>
      <c r="F112" s="10"/>
      <c r="G112" s="10"/>
    </row>
    <row r="113" spans="1:7">
      <c r="A113" s="10"/>
      <c r="B113" s="10"/>
      <c r="C113" s="10"/>
      <c r="D113" s="10"/>
      <c r="E113" s="10"/>
      <c r="F113" s="10"/>
      <c r="G113" s="10"/>
    </row>
    <row r="114" spans="1:7">
      <c r="A114" s="10"/>
      <c r="B114" s="10"/>
      <c r="C114" s="10"/>
      <c r="D114" s="10"/>
      <c r="E114" s="10"/>
      <c r="F114" s="10"/>
      <c r="G114" s="10"/>
    </row>
    <row r="115" spans="1:7">
      <c r="A115" s="10"/>
      <c r="B115" s="10"/>
      <c r="C115" s="10"/>
      <c r="D115" s="10"/>
      <c r="E115" s="10"/>
      <c r="F115" s="10"/>
      <c r="G115" s="10"/>
    </row>
    <row r="116" spans="1:7">
      <c r="A116" s="10"/>
      <c r="B116" s="10"/>
      <c r="C116" s="10"/>
      <c r="D116" s="10"/>
      <c r="E116" s="10"/>
      <c r="F116" s="10"/>
      <c r="G116" s="10"/>
    </row>
    <row r="117" spans="1:7">
      <c r="A117" s="10"/>
      <c r="B117" s="10"/>
      <c r="C117" s="10"/>
      <c r="D117" s="10"/>
      <c r="E117" s="10"/>
      <c r="F117" s="10"/>
      <c r="G117" s="10"/>
    </row>
    <row r="118" spans="1:7">
      <c r="A118" s="10"/>
      <c r="B118" s="10"/>
      <c r="C118" s="10"/>
      <c r="D118" s="10"/>
      <c r="E118" s="10"/>
      <c r="F118" s="10"/>
      <c r="G118" s="10"/>
    </row>
    <row r="119" spans="1:7">
      <c r="A119" s="10"/>
      <c r="B119" s="10"/>
      <c r="C119" s="10"/>
      <c r="D119" s="10"/>
      <c r="E119" s="10"/>
      <c r="F119" s="10"/>
      <c r="G119" s="10"/>
    </row>
    <row r="120" spans="1:7">
      <c r="A120" s="10"/>
      <c r="B120" s="10"/>
      <c r="C120" s="10"/>
      <c r="D120" s="10"/>
      <c r="E120" s="10"/>
      <c r="F120" s="10"/>
      <c r="G120" s="10"/>
    </row>
    <row r="121" spans="1:7">
      <c r="A121" s="10"/>
      <c r="B121" s="10"/>
      <c r="C121" s="10"/>
      <c r="D121" s="10"/>
      <c r="E121" s="10"/>
      <c r="F121" s="10"/>
      <c r="G121" s="10"/>
    </row>
    <row r="122" spans="1:7">
      <c r="A122" s="10"/>
      <c r="B122" s="10"/>
      <c r="C122" s="10"/>
      <c r="D122" s="10"/>
      <c r="E122" s="10"/>
      <c r="F122" s="10"/>
      <c r="G122" s="10"/>
    </row>
    <row r="123" spans="1:7">
      <c r="A123" s="10"/>
      <c r="B123" s="10"/>
      <c r="C123" s="10"/>
      <c r="D123" s="10"/>
      <c r="E123" s="10"/>
      <c r="F123" s="10"/>
      <c r="G123" s="10"/>
    </row>
    <row r="124" spans="1:7">
      <c r="A124" s="10"/>
      <c r="B124" s="10"/>
      <c r="C124" s="10"/>
      <c r="D124" s="10"/>
      <c r="E124" s="10"/>
      <c r="F124" s="10"/>
      <c r="G124" s="10"/>
    </row>
    <row r="125" spans="1:7">
      <c r="A125" s="10"/>
      <c r="B125" s="10"/>
      <c r="C125" s="10"/>
      <c r="D125" s="10"/>
      <c r="E125" s="10"/>
      <c r="F125" s="10"/>
      <c r="G125" s="10"/>
    </row>
    <row r="126" spans="1:7">
      <c r="A126" s="10"/>
      <c r="B126" s="10"/>
      <c r="C126" s="10"/>
      <c r="D126" s="10"/>
      <c r="E126" s="10"/>
      <c r="F126" s="10"/>
      <c r="G126" s="10"/>
    </row>
    <row r="127" spans="1:7">
      <c r="A127" s="10"/>
      <c r="B127" s="10"/>
      <c r="C127" s="10"/>
      <c r="D127" s="10"/>
      <c r="E127" s="10"/>
      <c r="F127" s="10"/>
      <c r="G127" s="10"/>
    </row>
    <row r="128" spans="1:7">
      <c r="A128" s="10"/>
      <c r="B128" s="10"/>
      <c r="C128" s="10"/>
      <c r="D128" s="10"/>
      <c r="E128" s="10"/>
      <c r="F128" s="10"/>
      <c r="G128" s="10"/>
    </row>
    <row r="129" spans="1:7">
      <c r="A129" s="10"/>
      <c r="B129" s="10"/>
      <c r="C129" s="10"/>
      <c r="D129" s="10"/>
      <c r="E129" s="10"/>
      <c r="F129" s="10"/>
      <c r="G129" s="10"/>
    </row>
    <row r="130" spans="1:7">
      <c r="A130" s="10"/>
      <c r="B130" s="10"/>
      <c r="C130" s="10"/>
      <c r="D130" s="10"/>
      <c r="E130" s="10"/>
      <c r="F130" s="10"/>
      <c r="G130" s="10"/>
    </row>
    <row r="131" spans="1:7">
      <c r="A131" s="10"/>
      <c r="B131" s="10"/>
      <c r="C131" s="10"/>
      <c r="D131" s="10"/>
      <c r="E131" s="10"/>
      <c r="F131" s="10"/>
      <c r="G131" s="10"/>
    </row>
    <row r="132" spans="1:7">
      <c r="A132" s="10"/>
      <c r="B132" s="10"/>
      <c r="C132" s="10"/>
      <c r="D132" s="10"/>
      <c r="E132" s="10"/>
      <c r="F132" s="10"/>
      <c r="G132" s="10"/>
    </row>
    <row r="133" spans="1:7">
      <c r="A133" s="10"/>
      <c r="B133" s="10"/>
      <c r="C133" s="10"/>
      <c r="D133" s="10"/>
      <c r="E133" s="10"/>
      <c r="F133" s="10"/>
      <c r="G133" s="10"/>
    </row>
    <row r="134" spans="1:7">
      <c r="A134" s="10"/>
      <c r="B134" s="10"/>
      <c r="C134" s="10"/>
      <c r="D134" s="10"/>
      <c r="E134" s="10"/>
      <c r="F134" s="10"/>
      <c r="G134" s="10"/>
    </row>
    <row r="135" spans="1:7">
      <c r="A135" s="10"/>
      <c r="B135" s="10"/>
      <c r="C135" s="10"/>
      <c r="D135" s="10"/>
      <c r="E135" s="10"/>
      <c r="F135" s="10"/>
      <c r="G135" s="10"/>
    </row>
    <row r="136" spans="1:7">
      <c r="A136" s="10"/>
      <c r="B136" s="10"/>
      <c r="C136" s="10"/>
      <c r="D136" s="10"/>
      <c r="E136" s="10"/>
      <c r="F136" s="10"/>
      <c r="G136" s="10"/>
    </row>
    <row r="137" spans="1:7">
      <c r="A137" s="10"/>
      <c r="B137" s="10"/>
      <c r="C137" s="10"/>
      <c r="D137" s="10"/>
      <c r="E137" s="10"/>
      <c r="F137" s="10"/>
      <c r="G137" s="10"/>
    </row>
    <row r="138" spans="1:7">
      <c r="A138" s="10"/>
      <c r="B138" s="10"/>
      <c r="C138" s="10"/>
      <c r="D138" s="10"/>
      <c r="E138" s="10"/>
      <c r="F138" s="10"/>
      <c r="G138" s="10"/>
    </row>
    <row r="139" spans="1:7">
      <c r="A139" s="10"/>
      <c r="B139" s="10"/>
      <c r="C139" s="10"/>
      <c r="D139" s="10"/>
      <c r="E139" s="10"/>
      <c r="F139" s="10"/>
      <c r="G139" s="10"/>
    </row>
    <row r="140" spans="1:7">
      <c r="A140" s="10"/>
      <c r="B140" s="10"/>
      <c r="C140" s="10"/>
      <c r="D140" s="10"/>
      <c r="E140" s="10"/>
      <c r="F140" s="10"/>
      <c r="G140" s="10"/>
    </row>
    <row r="141" spans="1:7">
      <c r="A141" s="10"/>
      <c r="B141" s="10"/>
      <c r="C141" s="10"/>
      <c r="D141" s="10"/>
      <c r="E141" s="10"/>
      <c r="F141" s="10"/>
      <c r="G141" s="10"/>
    </row>
    <row r="142" spans="1:7">
      <c r="A142" s="10"/>
      <c r="B142" s="10"/>
      <c r="C142" s="10"/>
      <c r="D142" s="10"/>
      <c r="E142" s="10"/>
      <c r="F142" s="10"/>
      <c r="G142" s="10"/>
    </row>
    <row r="143" spans="1:7">
      <c r="A143" s="10"/>
      <c r="B143" s="10"/>
      <c r="C143" s="10"/>
      <c r="D143" s="10"/>
      <c r="E143" s="10"/>
      <c r="F143" s="10"/>
      <c r="G143" s="10"/>
    </row>
    <row r="144" spans="1:7">
      <c r="A144" s="10"/>
      <c r="B144" s="10"/>
      <c r="C144" s="10"/>
      <c r="D144" s="10"/>
      <c r="E144" s="10"/>
      <c r="F144" s="10"/>
      <c r="G144" s="10"/>
    </row>
    <row r="145" spans="1:7">
      <c r="A145" s="10"/>
      <c r="B145" s="10"/>
      <c r="C145" s="10"/>
      <c r="D145" s="10"/>
      <c r="E145" s="10"/>
      <c r="F145" s="10"/>
      <c r="G145" s="10"/>
    </row>
    <row r="146" spans="1:7">
      <c r="A146" s="10"/>
      <c r="B146" s="10"/>
      <c r="C146" s="10"/>
      <c r="D146" s="10"/>
      <c r="E146" s="10"/>
      <c r="F146" s="10"/>
      <c r="G146" s="10"/>
    </row>
    <row r="147" spans="1:7">
      <c r="A147" s="10"/>
      <c r="B147" s="10"/>
      <c r="C147" s="10"/>
      <c r="D147" s="10"/>
      <c r="E147" s="10"/>
      <c r="F147" s="10"/>
      <c r="G147" s="10"/>
    </row>
    <row r="148" spans="1:7">
      <c r="A148" s="10"/>
      <c r="B148" s="10"/>
      <c r="C148" s="10"/>
      <c r="D148" s="10"/>
      <c r="E148" s="10"/>
      <c r="F148" s="10"/>
      <c r="G148" s="10"/>
    </row>
    <row r="149" spans="1:7">
      <c r="A149" s="10"/>
      <c r="B149" s="10"/>
      <c r="C149" s="10"/>
      <c r="D149" s="10"/>
      <c r="E149" s="10"/>
      <c r="F149" s="10"/>
      <c r="G149" s="10"/>
    </row>
    <row r="150" spans="1:7">
      <c r="A150" s="10"/>
      <c r="B150" s="10"/>
      <c r="C150" s="10"/>
      <c r="D150" s="10"/>
      <c r="E150" s="10"/>
      <c r="F150" s="10"/>
      <c r="G150" s="10"/>
    </row>
    <row r="151" spans="1:7">
      <c r="A151" s="10"/>
      <c r="B151" s="10"/>
      <c r="C151" s="10"/>
      <c r="D151" s="10"/>
      <c r="E151" s="10"/>
      <c r="F151" s="10"/>
      <c r="G151" s="10"/>
    </row>
    <row r="152" spans="1:7">
      <c r="A152" s="10"/>
      <c r="B152" s="10"/>
      <c r="C152" s="10"/>
      <c r="D152" s="10"/>
      <c r="E152" s="10"/>
      <c r="F152" s="10"/>
      <c r="G152" s="10"/>
    </row>
    <row r="153" spans="1:7">
      <c r="A153" s="10"/>
      <c r="B153" s="10"/>
      <c r="C153" s="10"/>
      <c r="D153" s="10"/>
      <c r="E153" s="10"/>
      <c r="F153" s="10"/>
      <c r="G153" s="10"/>
    </row>
    <row r="154" spans="1:7">
      <c r="A154" s="10"/>
      <c r="B154" s="10"/>
      <c r="C154" s="10"/>
      <c r="D154" s="10"/>
      <c r="E154" s="10"/>
      <c r="F154" s="10"/>
      <c r="G154" s="10"/>
    </row>
    <row r="155" spans="1:7">
      <c r="A155" s="10"/>
      <c r="B155" s="10"/>
      <c r="C155" s="10"/>
      <c r="D155" s="10"/>
      <c r="E155" s="10"/>
      <c r="F155" s="10"/>
      <c r="G155" s="10"/>
    </row>
    <row r="156" spans="1:7">
      <c r="A156" s="10"/>
      <c r="B156" s="10"/>
      <c r="C156" s="10"/>
      <c r="D156" s="10"/>
      <c r="E156" s="10"/>
      <c r="F156" s="10"/>
      <c r="G156" s="10"/>
    </row>
    <row r="157" spans="1:7">
      <c r="A157" s="10"/>
      <c r="B157" s="10"/>
      <c r="C157" s="10"/>
      <c r="D157" s="10"/>
      <c r="E157" s="10"/>
      <c r="F157" s="10"/>
      <c r="G157" s="10"/>
    </row>
    <row r="158" spans="1:7">
      <c r="A158" s="10"/>
      <c r="B158" s="10"/>
      <c r="C158" s="10"/>
      <c r="D158" s="10"/>
      <c r="E158" s="10"/>
      <c r="F158" s="10"/>
      <c r="G158" s="10"/>
    </row>
    <row r="159" spans="1:7">
      <c r="A159" s="10"/>
      <c r="B159" s="10"/>
      <c r="C159" s="10"/>
      <c r="D159" s="10"/>
      <c r="E159" s="10"/>
      <c r="F159" s="10"/>
      <c r="G159" s="10"/>
    </row>
    <row r="160" spans="1:7">
      <c r="A160" s="10"/>
      <c r="B160" s="10"/>
      <c r="C160" s="10"/>
      <c r="D160" s="10"/>
      <c r="E160" s="10"/>
      <c r="F160" s="10"/>
      <c r="G160" s="10"/>
    </row>
    <row r="161" spans="1:7">
      <c r="A161" s="10"/>
      <c r="B161" s="10"/>
      <c r="C161" s="10"/>
      <c r="D161" s="10"/>
      <c r="E161" s="10"/>
      <c r="F161" s="10"/>
      <c r="G161" s="10"/>
    </row>
    <row r="162" spans="1:7">
      <c r="A162" s="10"/>
      <c r="B162" s="10"/>
      <c r="C162" s="10"/>
      <c r="D162" s="10"/>
      <c r="E162" s="10"/>
      <c r="F162" s="10"/>
      <c r="G162" s="10"/>
    </row>
    <row r="163" spans="1:7">
      <c r="A163" s="10"/>
      <c r="B163" s="10"/>
      <c r="C163" s="10"/>
      <c r="D163" s="10"/>
      <c r="E163" s="10"/>
      <c r="F163" s="10"/>
      <c r="G163" s="10"/>
    </row>
    <row r="164" spans="1:7">
      <c r="A164" s="10"/>
      <c r="B164" s="10"/>
      <c r="C164" s="10"/>
      <c r="D164" s="10"/>
      <c r="E164" s="10"/>
      <c r="F164" s="10"/>
      <c r="G164" s="10"/>
    </row>
    <row r="165" spans="1:7">
      <c r="A165" s="10"/>
      <c r="B165" s="10"/>
      <c r="C165" s="10"/>
      <c r="D165" s="10"/>
      <c r="E165" s="10"/>
      <c r="F165" s="10"/>
      <c r="G165" s="10"/>
    </row>
    <row r="166" spans="1:7">
      <c r="A166" s="10"/>
      <c r="B166" s="10"/>
      <c r="C166" s="10"/>
      <c r="D166" s="10"/>
      <c r="E166" s="10"/>
      <c r="F166" s="10"/>
      <c r="G166" s="10"/>
    </row>
    <row r="167" spans="1:7">
      <c r="A167" s="10"/>
      <c r="B167" s="10"/>
      <c r="C167" s="10"/>
      <c r="D167" s="10"/>
      <c r="E167" s="10"/>
      <c r="F167" s="10"/>
      <c r="G167" s="10"/>
    </row>
    <row r="168" spans="1:7">
      <c r="A168" s="10"/>
      <c r="B168" s="10"/>
      <c r="C168" s="10"/>
      <c r="D168" s="10"/>
      <c r="E168" s="10"/>
      <c r="F168" s="10"/>
      <c r="G168" s="10"/>
    </row>
    <row r="169" spans="1:7">
      <c r="A169" s="10"/>
      <c r="B169" s="10"/>
      <c r="C169" s="10"/>
      <c r="D169" s="10"/>
      <c r="E169" s="10"/>
      <c r="F169" s="10"/>
      <c r="G169" s="10"/>
    </row>
    <row r="170" spans="1:7">
      <c r="A170" s="10"/>
      <c r="B170" s="10"/>
      <c r="C170" s="10"/>
      <c r="D170" s="10"/>
      <c r="E170" s="10"/>
      <c r="F170" s="10"/>
      <c r="G170" s="10"/>
    </row>
    <row r="171" spans="1:7">
      <c r="A171" s="10"/>
      <c r="B171" s="10"/>
      <c r="C171" s="10"/>
      <c r="D171" s="10"/>
      <c r="E171" s="10"/>
      <c r="F171" s="10"/>
      <c r="G171" s="10"/>
    </row>
    <row r="172" spans="1:7">
      <c r="A172" s="10"/>
      <c r="B172" s="10"/>
      <c r="C172" s="10"/>
      <c r="D172" s="10"/>
      <c r="E172" s="10"/>
      <c r="F172" s="10"/>
      <c r="G172" s="10"/>
    </row>
    <row r="173" spans="1:7">
      <c r="A173" s="10"/>
      <c r="B173" s="10"/>
      <c r="C173" s="10"/>
      <c r="D173" s="10"/>
      <c r="E173" s="10"/>
      <c r="F173" s="10"/>
      <c r="G173" s="10"/>
    </row>
    <row r="174" spans="1:7">
      <c r="A174" s="10"/>
      <c r="B174" s="10"/>
      <c r="C174" s="10"/>
      <c r="D174" s="10"/>
      <c r="E174" s="10"/>
      <c r="F174" s="10"/>
      <c r="G174" s="10"/>
    </row>
    <row r="175" spans="1:7">
      <c r="A175" s="10"/>
      <c r="B175" s="10"/>
      <c r="C175" s="10"/>
      <c r="D175" s="10"/>
      <c r="E175" s="10"/>
      <c r="F175" s="10"/>
      <c r="G175" s="10"/>
    </row>
    <row r="176" spans="1:7">
      <c r="A176" s="10"/>
      <c r="B176" s="10"/>
      <c r="C176" s="10"/>
      <c r="D176" s="10"/>
      <c r="E176" s="10"/>
      <c r="F176" s="10"/>
      <c r="G176" s="10"/>
    </row>
    <row r="177" spans="1:7">
      <c r="A177" s="10"/>
      <c r="B177" s="10"/>
      <c r="C177" s="10"/>
      <c r="D177" s="10"/>
      <c r="E177" s="10"/>
      <c r="F177" s="10"/>
      <c r="G177" s="10"/>
    </row>
    <row r="178" spans="1:7">
      <c r="A178" s="10"/>
      <c r="B178" s="10"/>
      <c r="C178" s="10"/>
      <c r="D178" s="10"/>
      <c r="E178" s="10"/>
      <c r="F178" s="10"/>
      <c r="G178" s="10"/>
    </row>
    <row r="179" spans="1:7">
      <c r="A179" s="10"/>
      <c r="B179" s="10"/>
      <c r="C179" s="10"/>
      <c r="D179" s="10"/>
      <c r="E179" s="10"/>
      <c r="F179" s="10"/>
      <c r="G179" s="10"/>
    </row>
    <row r="180" spans="1:7">
      <c r="A180" s="10"/>
      <c r="B180" s="10"/>
      <c r="C180" s="10"/>
      <c r="D180" s="10"/>
      <c r="E180" s="10"/>
      <c r="F180" s="10"/>
      <c r="G180" s="10"/>
    </row>
    <row r="181" spans="1:7">
      <c r="A181" s="10"/>
      <c r="B181" s="10"/>
      <c r="C181" s="10"/>
      <c r="D181" s="10"/>
      <c r="E181" s="10"/>
      <c r="F181" s="10"/>
      <c r="G181" s="10"/>
    </row>
    <row r="182" spans="1:7">
      <c r="A182" s="10"/>
      <c r="B182" s="10"/>
      <c r="C182" s="10"/>
      <c r="D182" s="10"/>
      <c r="E182" s="10"/>
      <c r="F182" s="10"/>
      <c r="G182" s="10"/>
    </row>
    <row r="183" spans="1:7">
      <c r="A183" s="10"/>
      <c r="B183" s="10"/>
      <c r="C183" s="10"/>
      <c r="D183" s="10"/>
      <c r="E183" s="10"/>
      <c r="F183" s="10"/>
      <c r="G183" s="10"/>
    </row>
    <row r="184" spans="1:7">
      <c r="A184" s="10"/>
      <c r="B184" s="10"/>
      <c r="C184" s="10"/>
      <c r="D184" s="10"/>
      <c r="E184" s="10"/>
      <c r="F184" s="10"/>
      <c r="G184" s="10"/>
    </row>
    <row r="185" spans="1:7">
      <c r="A185" s="10"/>
      <c r="B185" s="10"/>
      <c r="C185" s="10"/>
      <c r="D185" s="10"/>
      <c r="E185" s="10"/>
      <c r="F185" s="10"/>
      <c r="G185" s="10"/>
    </row>
    <row r="186" spans="1:7">
      <c r="A186" s="10"/>
      <c r="B186" s="10"/>
      <c r="C186" s="10"/>
      <c r="D186" s="10"/>
      <c r="E186" s="10"/>
      <c r="F186" s="10"/>
      <c r="G186" s="10"/>
    </row>
    <row r="187" spans="1:7">
      <c r="A187" s="10"/>
      <c r="B187" s="10"/>
      <c r="C187" s="10"/>
      <c r="D187" s="10"/>
      <c r="E187" s="10"/>
      <c r="F187" s="10"/>
      <c r="G187" s="10"/>
    </row>
    <row r="188" spans="1:7">
      <c r="A188" s="10"/>
      <c r="B188" s="10"/>
      <c r="C188" s="10"/>
      <c r="D188" s="10"/>
      <c r="E188" s="10"/>
      <c r="F188" s="10"/>
      <c r="G188" s="10"/>
    </row>
    <row r="189" spans="1:7">
      <c r="A189" s="10"/>
      <c r="B189" s="10"/>
      <c r="C189" s="10"/>
      <c r="D189" s="10"/>
      <c r="E189" s="10"/>
      <c r="F189" s="10"/>
      <c r="G189" s="10"/>
    </row>
    <row r="190" spans="1:7">
      <c r="A190" s="10"/>
      <c r="B190" s="10"/>
      <c r="C190" s="10"/>
      <c r="D190" s="10"/>
      <c r="E190" s="10"/>
      <c r="F190" s="10"/>
      <c r="G190" s="10"/>
    </row>
    <row r="191" spans="1:7">
      <c r="A191" s="10"/>
      <c r="B191" s="10"/>
      <c r="C191" s="10"/>
      <c r="D191" s="10"/>
      <c r="E191" s="10"/>
      <c r="F191" s="10"/>
      <c r="G191" s="10"/>
    </row>
    <row r="192" spans="1:7">
      <c r="A192" s="10"/>
      <c r="B192" s="10"/>
      <c r="C192" s="10"/>
      <c r="D192" s="10"/>
      <c r="E192" s="10"/>
      <c r="F192" s="10"/>
      <c r="G192" s="10"/>
    </row>
    <row r="193" spans="1:7">
      <c r="A193" s="10"/>
      <c r="B193" s="10"/>
      <c r="C193" s="10"/>
      <c r="D193" s="10"/>
      <c r="E193" s="10"/>
      <c r="F193" s="10"/>
      <c r="G193" s="10"/>
    </row>
    <row r="194" spans="1:7">
      <c r="A194" s="10"/>
      <c r="B194" s="10"/>
      <c r="C194" s="10"/>
      <c r="D194" s="10"/>
      <c r="E194" s="10"/>
      <c r="F194" s="10"/>
      <c r="G194" s="10"/>
    </row>
    <row r="195" spans="1:7">
      <c r="A195" s="10"/>
      <c r="B195" s="10"/>
      <c r="C195" s="10"/>
      <c r="D195" s="10"/>
      <c r="E195" s="10"/>
      <c r="F195" s="10"/>
      <c r="G195" s="10"/>
    </row>
    <row r="196" spans="1:7">
      <c r="A196" s="10"/>
      <c r="B196" s="10"/>
      <c r="C196" s="10"/>
      <c r="D196" s="10"/>
      <c r="E196" s="10"/>
      <c r="F196" s="10"/>
      <c r="G196" s="10"/>
    </row>
    <row r="197" spans="1:7">
      <c r="A197" s="10"/>
      <c r="B197" s="10"/>
      <c r="C197" s="10"/>
      <c r="D197" s="10"/>
      <c r="E197" s="10"/>
      <c r="F197" s="10"/>
      <c r="G197" s="10"/>
    </row>
    <row r="198" spans="1:7">
      <c r="A198" s="10"/>
      <c r="B198" s="10"/>
      <c r="C198" s="10"/>
      <c r="D198" s="10"/>
      <c r="E198" s="10"/>
      <c r="F198" s="10"/>
      <c r="G198" s="10"/>
    </row>
    <row r="199" spans="1:7">
      <c r="A199" s="10"/>
      <c r="B199" s="10"/>
      <c r="C199" s="10"/>
      <c r="D199" s="10"/>
      <c r="E199" s="10"/>
      <c r="F199" s="10"/>
      <c r="G199" s="10"/>
    </row>
    <row r="200" spans="1:7">
      <c r="A200" s="10"/>
      <c r="B200" s="10"/>
      <c r="C200" s="10"/>
      <c r="D200" s="10"/>
      <c r="E200" s="10"/>
      <c r="F200" s="10"/>
      <c r="G200" s="10"/>
    </row>
    <row r="201" spans="1:7">
      <c r="A201" s="10"/>
      <c r="B201" s="10"/>
      <c r="C201" s="10"/>
      <c r="D201" s="10"/>
      <c r="E201" s="10"/>
      <c r="F201" s="10"/>
      <c r="G201" s="10"/>
    </row>
    <row r="202" spans="1:7">
      <c r="A202" s="10"/>
      <c r="B202" s="10"/>
      <c r="C202" s="10"/>
      <c r="D202" s="10"/>
      <c r="E202" s="10"/>
      <c r="F202" s="10"/>
      <c r="G202" s="10"/>
    </row>
    <row r="203" spans="1:7">
      <c r="A203" s="10"/>
      <c r="B203" s="10"/>
      <c r="C203" s="10"/>
      <c r="D203" s="10"/>
      <c r="E203" s="10"/>
      <c r="F203" s="10"/>
      <c r="G203" s="10"/>
    </row>
    <row r="204" spans="1:7">
      <c r="A204" s="10"/>
      <c r="B204" s="10"/>
      <c r="C204" s="10"/>
      <c r="D204" s="10"/>
      <c r="E204" s="10"/>
      <c r="F204" s="10"/>
      <c r="G204" s="10"/>
    </row>
    <row r="205" spans="1:7">
      <c r="A205" s="10"/>
      <c r="B205" s="10"/>
      <c r="C205" s="10"/>
      <c r="D205" s="10"/>
      <c r="E205" s="10"/>
      <c r="F205" s="10"/>
      <c r="G205" s="10"/>
    </row>
    <row r="206" spans="1:7">
      <c r="A206" s="10"/>
      <c r="B206" s="10"/>
      <c r="C206" s="10"/>
      <c r="D206" s="10"/>
      <c r="E206" s="10"/>
      <c r="F206" s="10"/>
      <c r="G206" s="10"/>
    </row>
    <row r="207" spans="1:7">
      <c r="A207" s="10"/>
      <c r="B207" s="10"/>
      <c r="C207" s="10"/>
      <c r="D207" s="10"/>
      <c r="E207" s="10"/>
      <c r="F207" s="10"/>
      <c r="G207" s="10"/>
    </row>
    <row r="208" spans="1:7">
      <c r="A208" s="10"/>
      <c r="B208" s="10"/>
      <c r="C208" s="10"/>
      <c r="D208" s="10"/>
      <c r="E208" s="10"/>
      <c r="F208" s="10"/>
      <c r="G208" s="10"/>
    </row>
    <row r="209" spans="1:7">
      <c r="A209" s="10"/>
      <c r="B209" s="10"/>
      <c r="C209" s="10"/>
      <c r="D209" s="10"/>
      <c r="E209" s="10"/>
      <c r="F209" s="10"/>
      <c r="G209" s="10"/>
    </row>
    <row r="210" spans="1:7">
      <c r="A210" s="10"/>
      <c r="B210" s="10"/>
      <c r="C210" s="10"/>
      <c r="D210" s="10"/>
      <c r="E210" s="10"/>
      <c r="F210" s="10"/>
      <c r="G210" s="10"/>
    </row>
    <row r="211" spans="1:7">
      <c r="A211" s="10"/>
      <c r="B211" s="10"/>
      <c r="C211" s="10"/>
      <c r="D211" s="10"/>
      <c r="E211" s="10"/>
      <c r="F211" s="10"/>
      <c r="G211" s="10"/>
    </row>
    <row r="212" spans="1:7">
      <c r="A212" s="10"/>
      <c r="B212" s="10"/>
      <c r="C212" s="10"/>
      <c r="D212" s="10"/>
      <c r="E212" s="10"/>
      <c r="F212" s="10"/>
      <c r="G212" s="10"/>
    </row>
    <row r="213" spans="1:7">
      <c r="A213" s="10"/>
      <c r="B213" s="10"/>
      <c r="C213" s="10"/>
      <c r="D213" s="10"/>
      <c r="E213" s="10"/>
      <c r="F213" s="10"/>
      <c r="G213" s="10"/>
    </row>
    <row r="214" spans="1:7">
      <c r="A214" s="10"/>
      <c r="B214" s="10"/>
      <c r="C214" s="10"/>
      <c r="D214" s="10"/>
      <c r="E214" s="10"/>
      <c r="F214" s="10"/>
      <c r="G214" s="10"/>
    </row>
    <row r="215" spans="1:7">
      <c r="A215" s="10"/>
      <c r="B215" s="10"/>
      <c r="C215" s="10"/>
      <c r="D215" s="10"/>
      <c r="E215" s="10"/>
      <c r="F215" s="10"/>
      <c r="G215" s="10"/>
    </row>
    <row r="216" spans="1:7">
      <c r="A216" s="10"/>
      <c r="B216" s="10"/>
      <c r="C216" s="10"/>
      <c r="D216" s="10"/>
      <c r="E216" s="10"/>
      <c r="F216" s="10"/>
      <c r="G216" s="10"/>
    </row>
    <row r="217" spans="1:7">
      <c r="A217" s="10"/>
      <c r="B217" s="10"/>
      <c r="C217" s="10"/>
      <c r="D217" s="10"/>
      <c r="E217" s="10"/>
      <c r="F217" s="10"/>
      <c r="G217" s="10"/>
    </row>
    <row r="218" spans="1:7">
      <c r="A218" s="10"/>
      <c r="B218" s="10"/>
      <c r="C218" s="10"/>
      <c r="D218" s="10"/>
      <c r="E218" s="10"/>
      <c r="F218" s="10"/>
      <c r="G218" s="10"/>
    </row>
    <row r="219" spans="1:7">
      <c r="A219" s="10"/>
      <c r="B219" s="10"/>
      <c r="C219" s="10"/>
      <c r="D219" s="10"/>
      <c r="E219" s="10"/>
      <c r="F219" s="10"/>
      <c r="G219" s="10"/>
    </row>
    <row r="220" spans="1:7">
      <c r="A220" s="10"/>
      <c r="B220" s="10"/>
      <c r="C220" s="10"/>
      <c r="D220" s="10"/>
      <c r="E220" s="10"/>
      <c r="F220" s="10"/>
      <c r="G220" s="10"/>
    </row>
    <row r="221" spans="1:7">
      <c r="A221" s="10"/>
      <c r="B221" s="10"/>
      <c r="C221" s="10"/>
      <c r="D221" s="10"/>
      <c r="E221" s="10"/>
      <c r="F221" s="10"/>
      <c r="G221" s="10"/>
    </row>
    <row r="222" spans="1:7">
      <c r="A222" s="10"/>
      <c r="B222" s="10"/>
      <c r="C222" s="10"/>
      <c r="D222" s="10"/>
      <c r="E222" s="10"/>
      <c r="F222" s="10"/>
      <c r="G222" s="10"/>
    </row>
    <row r="223" spans="1:7">
      <c r="A223" s="10"/>
      <c r="B223" s="10"/>
      <c r="C223" s="10"/>
      <c r="D223" s="10"/>
      <c r="E223" s="10"/>
      <c r="F223" s="10"/>
      <c r="G223" s="10"/>
    </row>
    <row r="224" spans="1:7">
      <c r="A224" s="10"/>
      <c r="B224" s="10"/>
      <c r="C224" s="10"/>
      <c r="D224" s="10"/>
      <c r="E224" s="10"/>
      <c r="F224" s="10"/>
      <c r="G224" s="10"/>
    </row>
    <row r="225" spans="1:7">
      <c r="A225" s="10"/>
      <c r="B225" s="10"/>
      <c r="C225" s="10"/>
      <c r="D225" s="10"/>
      <c r="E225" s="10"/>
      <c r="F225" s="10"/>
      <c r="G225" s="10"/>
    </row>
    <row r="226" spans="1:7">
      <c r="A226" s="10"/>
      <c r="B226" s="10"/>
      <c r="C226" s="10"/>
      <c r="D226" s="10"/>
      <c r="E226" s="10"/>
      <c r="F226" s="10"/>
      <c r="G226" s="10"/>
    </row>
    <row r="227" spans="1:7">
      <c r="A227" s="10"/>
      <c r="B227" s="10"/>
      <c r="C227" s="10"/>
      <c r="D227" s="10"/>
      <c r="E227" s="10"/>
      <c r="F227" s="10"/>
      <c r="G227" s="10"/>
    </row>
    <row r="228" spans="1:7">
      <c r="A228" s="10"/>
      <c r="B228" s="10"/>
      <c r="C228" s="10"/>
      <c r="D228" s="10"/>
      <c r="E228" s="10"/>
      <c r="F228" s="10"/>
      <c r="G228" s="10"/>
    </row>
    <row r="229" spans="1:7">
      <c r="A229" s="10"/>
      <c r="B229" s="10"/>
      <c r="C229" s="10"/>
      <c r="D229" s="10"/>
      <c r="E229" s="10"/>
      <c r="F229" s="10"/>
      <c r="G229" s="10"/>
    </row>
    <row r="230" spans="1:7">
      <c r="A230" s="10"/>
      <c r="B230" s="10"/>
      <c r="C230" s="10"/>
      <c r="D230" s="10"/>
      <c r="E230" s="10"/>
      <c r="F230" s="10"/>
      <c r="G230" s="10"/>
    </row>
    <row r="231" spans="1:7">
      <c r="A231" s="10"/>
      <c r="B231" s="10"/>
      <c r="C231" s="10"/>
      <c r="D231" s="10"/>
      <c r="E231" s="10"/>
      <c r="F231" s="10"/>
      <c r="G231" s="10"/>
    </row>
    <row r="232" spans="1:7">
      <c r="A232" s="10"/>
      <c r="B232" s="10"/>
      <c r="C232" s="10"/>
      <c r="D232" s="10"/>
      <c r="E232" s="10"/>
      <c r="F232" s="10"/>
      <c r="G232" s="10"/>
    </row>
    <row r="233" spans="1:7">
      <c r="A233" s="10"/>
      <c r="B233" s="10"/>
      <c r="C233" s="10"/>
      <c r="D233" s="10"/>
      <c r="E233" s="10"/>
      <c r="F233" s="10"/>
      <c r="G233" s="10"/>
    </row>
    <row r="234" spans="1:7">
      <c r="A234" s="10"/>
      <c r="B234" s="10"/>
      <c r="C234" s="10"/>
      <c r="D234" s="10"/>
      <c r="E234" s="10"/>
      <c r="F234" s="10"/>
      <c r="G234" s="10"/>
    </row>
    <row r="235" spans="1:7">
      <c r="A235" s="10"/>
      <c r="B235" s="10"/>
      <c r="C235" s="10"/>
      <c r="D235" s="10"/>
      <c r="E235" s="10"/>
      <c r="F235" s="10"/>
      <c r="G235" s="10"/>
    </row>
    <row r="236" spans="1:7">
      <c r="A236" s="10"/>
      <c r="B236" s="10"/>
      <c r="C236" s="10"/>
      <c r="D236" s="10"/>
      <c r="E236" s="10"/>
      <c r="F236" s="10"/>
      <c r="G236" s="10"/>
    </row>
    <row r="237" spans="1:7">
      <c r="A237" s="10"/>
      <c r="B237" s="10"/>
      <c r="C237" s="10"/>
      <c r="D237" s="10"/>
      <c r="E237" s="10"/>
      <c r="F237" s="10"/>
      <c r="G237" s="10"/>
    </row>
    <row r="238" spans="1:7">
      <c r="A238" s="10"/>
      <c r="B238" s="10"/>
      <c r="C238" s="10"/>
      <c r="D238" s="10"/>
      <c r="E238" s="10"/>
      <c r="F238" s="10"/>
      <c r="G238" s="10"/>
    </row>
    <row r="239" spans="1:7">
      <c r="A239" s="10"/>
      <c r="B239" s="10"/>
      <c r="C239" s="10"/>
      <c r="D239" s="10"/>
      <c r="E239" s="10"/>
      <c r="F239" s="10"/>
      <c r="G239" s="10"/>
    </row>
    <row r="240" spans="1:7">
      <c r="A240" s="10"/>
      <c r="B240" s="10"/>
      <c r="C240" s="10"/>
      <c r="D240" s="10"/>
      <c r="E240" s="10"/>
      <c r="F240" s="10"/>
      <c r="G240" s="10"/>
    </row>
    <row r="241" spans="1:7">
      <c r="A241" s="10"/>
      <c r="B241" s="10"/>
      <c r="C241" s="10"/>
      <c r="D241" s="10"/>
      <c r="E241" s="10"/>
      <c r="F241" s="10"/>
      <c r="G241" s="10"/>
    </row>
    <row r="242" spans="1:7">
      <c r="A242" s="10"/>
      <c r="B242" s="10"/>
      <c r="C242" s="10"/>
      <c r="D242" s="10"/>
      <c r="E242" s="10"/>
      <c r="F242" s="10"/>
      <c r="G242" s="10"/>
    </row>
    <row r="243" spans="1:7">
      <c r="A243" s="10"/>
      <c r="B243" s="10"/>
      <c r="C243" s="10"/>
      <c r="D243" s="10"/>
      <c r="E243" s="10"/>
      <c r="F243" s="10"/>
      <c r="G243" s="10"/>
    </row>
    <row r="244" spans="1:7">
      <c r="A244" s="10"/>
      <c r="B244" s="10"/>
      <c r="C244" s="10"/>
      <c r="D244" s="10"/>
      <c r="E244" s="10"/>
      <c r="F244" s="10"/>
      <c r="G244" s="10"/>
    </row>
    <row r="245" spans="1:7">
      <c r="A245" s="10"/>
      <c r="B245" s="10"/>
      <c r="C245" s="10"/>
      <c r="D245" s="10"/>
      <c r="E245" s="10"/>
      <c r="F245" s="10"/>
      <c r="G245" s="10"/>
    </row>
    <row r="246" spans="1:7">
      <c r="A246" s="10"/>
      <c r="B246" s="10"/>
      <c r="C246" s="10"/>
      <c r="D246" s="10"/>
      <c r="E246" s="10"/>
      <c r="F246" s="10"/>
      <c r="G246" s="10"/>
    </row>
    <row r="247" spans="1:7">
      <c r="A247" s="10"/>
      <c r="B247" s="10"/>
      <c r="C247" s="10"/>
      <c r="D247" s="10"/>
      <c r="E247" s="10"/>
      <c r="F247" s="10"/>
      <c r="G247" s="10"/>
    </row>
    <row r="248" spans="1:7">
      <c r="A248" s="10"/>
      <c r="B248" s="10"/>
      <c r="C248" s="10"/>
      <c r="D248" s="10"/>
      <c r="E248" s="10"/>
      <c r="F248" s="10"/>
      <c r="G248" s="10"/>
    </row>
    <row r="249" spans="1:7">
      <c r="A249" s="10"/>
      <c r="B249" s="10"/>
      <c r="C249" s="10"/>
      <c r="D249" s="10"/>
      <c r="E249" s="10"/>
      <c r="F249" s="10"/>
      <c r="G249" s="10"/>
    </row>
    <row r="250" spans="1:7">
      <c r="A250" s="10"/>
      <c r="B250" s="10"/>
      <c r="C250" s="10"/>
      <c r="D250" s="10"/>
      <c r="E250" s="10"/>
      <c r="F250" s="10"/>
      <c r="G250" s="10"/>
    </row>
    <row r="251" spans="1:7">
      <c r="A251" s="10"/>
      <c r="B251" s="10"/>
      <c r="C251" s="10"/>
      <c r="D251" s="10"/>
      <c r="E251" s="10"/>
      <c r="F251" s="10"/>
      <c r="G251" s="10"/>
    </row>
    <row r="252" spans="1:7">
      <c r="A252" s="10"/>
      <c r="B252" s="10"/>
      <c r="C252" s="10"/>
      <c r="D252" s="10"/>
      <c r="E252" s="10"/>
      <c r="F252" s="10"/>
      <c r="G252" s="10"/>
    </row>
    <row r="253" spans="1:7">
      <c r="A253" s="10"/>
      <c r="B253" s="10"/>
      <c r="C253" s="10"/>
      <c r="D253" s="10"/>
      <c r="E253" s="10"/>
      <c r="F253" s="10"/>
      <c r="G253" s="10"/>
    </row>
    <row r="254" spans="1:7">
      <c r="A254" s="10"/>
      <c r="B254" s="10"/>
      <c r="C254" s="10"/>
      <c r="D254" s="10"/>
      <c r="E254" s="10"/>
      <c r="F254" s="10"/>
      <c r="G254" s="10"/>
    </row>
    <row r="255" spans="1:7">
      <c r="A255" s="10"/>
      <c r="B255" s="10"/>
      <c r="C255" s="10"/>
      <c r="D255" s="10"/>
      <c r="E255" s="10"/>
      <c r="F255" s="10"/>
      <c r="G255" s="10"/>
    </row>
    <row r="256" spans="1:7">
      <c r="A256" s="10"/>
      <c r="B256" s="10"/>
      <c r="C256" s="10"/>
      <c r="D256" s="10"/>
      <c r="E256" s="10"/>
      <c r="F256" s="10"/>
      <c r="G256" s="10"/>
    </row>
    <row r="257" spans="1:7">
      <c r="A257" s="10"/>
      <c r="B257" s="10"/>
      <c r="C257" s="10"/>
      <c r="D257" s="10"/>
      <c r="E257" s="10"/>
      <c r="F257" s="10"/>
      <c r="G257" s="10"/>
    </row>
    <row r="258" spans="1:7">
      <c r="A258" s="10"/>
      <c r="B258" s="10"/>
      <c r="C258" s="10"/>
      <c r="D258" s="10"/>
      <c r="E258" s="10"/>
      <c r="F258" s="10"/>
      <c r="G258" s="10"/>
    </row>
    <row r="259" spans="1:7">
      <c r="A259" s="10"/>
      <c r="B259" s="10"/>
      <c r="C259" s="10"/>
      <c r="D259" s="10"/>
      <c r="E259" s="10"/>
      <c r="F259" s="10"/>
      <c r="G259" s="10"/>
    </row>
    <row r="260" spans="1:7">
      <c r="A260" s="10"/>
      <c r="B260" s="10"/>
      <c r="C260" s="10"/>
      <c r="D260" s="10"/>
      <c r="E260" s="10"/>
      <c r="F260" s="10"/>
      <c r="G260" s="10"/>
    </row>
    <row r="261" spans="1:7">
      <c r="A261" s="10"/>
      <c r="B261" s="10"/>
      <c r="C261" s="10"/>
      <c r="D261" s="10"/>
      <c r="E261" s="10"/>
      <c r="F261" s="10"/>
      <c r="G261" s="10"/>
    </row>
    <row r="262" spans="1:7">
      <c r="A262" s="10"/>
      <c r="B262" s="10"/>
      <c r="C262" s="10"/>
      <c r="D262" s="10"/>
      <c r="E262" s="10"/>
      <c r="F262" s="10"/>
      <c r="G262" s="10"/>
    </row>
    <row r="263" spans="1:7">
      <c r="A263" s="10"/>
      <c r="B263" s="10"/>
      <c r="C263" s="10"/>
      <c r="D263" s="10"/>
      <c r="E263" s="10"/>
      <c r="F263" s="10"/>
      <c r="G263" s="10"/>
    </row>
    <row r="264" spans="1:7">
      <c r="A264" s="10"/>
      <c r="B264" s="10"/>
      <c r="C264" s="10"/>
      <c r="D264" s="10"/>
      <c r="E264" s="10"/>
      <c r="F264" s="10"/>
      <c r="G264" s="10"/>
    </row>
    <row r="265" spans="1:7">
      <c r="A265" s="10"/>
      <c r="B265" s="10"/>
      <c r="C265" s="10"/>
      <c r="D265" s="10"/>
      <c r="E265" s="10"/>
      <c r="F265" s="10"/>
      <c r="G265" s="10"/>
    </row>
    <row r="266" spans="1:7">
      <c r="A266" s="10"/>
      <c r="B266" s="10"/>
      <c r="C266" s="10"/>
      <c r="D266" s="10"/>
      <c r="E266" s="10"/>
      <c r="F266" s="10"/>
      <c r="G266" s="10"/>
    </row>
    <row r="267" spans="1:7">
      <c r="A267" s="10"/>
      <c r="B267" s="10"/>
      <c r="C267" s="10"/>
      <c r="D267" s="10"/>
      <c r="E267" s="10"/>
      <c r="F267" s="10"/>
      <c r="G267" s="10"/>
    </row>
    <row r="268" spans="1:7">
      <c r="A268" s="10"/>
      <c r="B268" s="10"/>
      <c r="C268" s="10"/>
      <c r="D268" s="10"/>
      <c r="E268" s="10"/>
      <c r="F268" s="10"/>
      <c r="G268" s="10"/>
    </row>
    <row r="269" spans="1:7">
      <c r="A269" s="10"/>
      <c r="B269" s="10"/>
      <c r="C269" s="10"/>
      <c r="D269" s="10"/>
      <c r="E269" s="10"/>
      <c r="F269" s="10"/>
      <c r="G269" s="10"/>
    </row>
    <row r="270" spans="1:7">
      <c r="A270" s="10"/>
      <c r="B270" s="10"/>
      <c r="C270" s="10"/>
      <c r="D270" s="10"/>
      <c r="E270" s="10"/>
      <c r="F270" s="10"/>
      <c r="G270" s="10"/>
    </row>
    <row r="271" spans="1:7">
      <c r="A271" s="10"/>
      <c r="B271" s="10"/>
      <c r="C271" s="10"/>
      <c r="D271" s="10"/>
      <c r="E271" s="10"/>
      <c r="F271" s="10"/>
      <c r="G271" s="10"/>
    </row>
    <row r="272" spans="1:7">
      <c r="A272" s="10"/>
      <c r="B272" s="10"/>
      <c r="C272" s="10"/>
      <c r="D272" s="10"/>
      <c r="E272" s="10"/>
      <c r="F272" s="10"/>
      <c r="G272" s="10"/>
    </row>
    <row r="273" spans="1:7">
      <c r="A273" s="10"/>
      <c r="B273" s="10"/>
      <c r="C273" s="10"/>
      <c r="D273" s="10"/>
      <c r="E273" s="10"/>
      <c r="F273" s="10"/>
      <c r="G273" s="10"/>
    </row>
    <row r="274" spans="1:7">
      <c r="A274" s="10"/>
      <c r="B274" s="10"/>
      <c r="C274" s="10"/>
      <c r="D274" s="10"/>
      <c r="E274" s="10"/>
      <c r="F274" s="10"/>
      <c r="G274" s="10"/>
    </row>
    <row r="275" spans="1:7">
      <c r="A275" s="10"/>
      <c r="B275" s="10"/>
      <c r="C275" s="10"/>
      <c r="D275" s="10"/>
      <c r="E275" s="10"/>
      <c r="F275" s="10"/>
      <c r="G275" s="10"/>
    </row>
    <row r="276" spans="1:7">
      <c r="A276" s="10"/>
      <c r="B276" s="10"/>
      <c r="C276" s="10"/>
      <c r="D276" s="10"/>
      <c r="E276" s="10"/>
      <c r="F276" s="10"/>
      <c r="G276" s="10"/>
    </row>
    <row r="277" spans="1:7">
      <c r="A277" s="10"/>
      <c r="B277" s="10"/>
      <c r="C277" s="10"/>
      <c r="D277" s="10"/>
      <c r="E277" s="10"/>
      <c r="F277" s="10"/>
      <c r="G277" s="10"/>
    </row>
    <row r="278" spans="1:7">
      <c r="A278" s="10"/>
      <c r="B278" s="10"/>
      <c r="C278" s="10"/>
      <c r="D278" s="10"/>
      <c r="E278" s="10"/>
      <c r="F278" s="10"/>
      <c r="G278" s="10"/>
    </row>
    <row r="279" spans="1:7">
      <c r="A279" s="10"/>
      <c r="B279" s="10"/>
      <c r="C279" s="10"/>
      <c r="D279" s="10"/>
      <c r="E279" s="10"/>
      <c r="F279" s="10"/>
      <c r="G279" s="10"/>
    </row>
    <row r="280" spans="1:7">
      <c r="A280" s="10"/>
      <c r="B280" s="10"/>
      <c r="C280" s="10"/>
      <c r="D280" s="10"/>
      <c r="E280" s="10"/>
      <c r="F280" s="10"/>
      <c r="G280" s="10"/>
    </row>
    <row r="281" spans="1:7">
      <c r="A281" s="10"/>
      <c r="B281" s="10"/>
      <c r="C281" s="10"/>
      <c r="D281" s="10"/>
      <c r="E281" s="10"/>
      <c r="F281" s="10"/>
      <c r="G281" s="10"/>
    </row>
    <row r="282" spans="1:7">
      <c r="A282" s="10"/>
      <c r="B282" s="10"/>
      <c r="C282" s="10"/>
      <c r="D282" s="10"/>
      <c r="E282" s="10"/>
      <c r="F282" s="10"/>
      <c r="G282" s="10"/>
    </row>
    <row r="283" spans="1:7">
      <c r="A283" s="10"/>
      <c r="B283" s="10"/>
      <c r="C283" s="10"/>
      <c r="D283" s="10"/>
      <c r="E283" s="10"/>
      <c r="F283" s="10"/>
      <c r="G283" s="10"/>
    </row>
    <row r="284" spans="1:7">
      <c r="A284" s="10"/>
      <c r="B284" s="10"/>
      <c r="C284" s="10"/>
      <c r="D284" s="10"/>
      <c r="E284" s="10"/>
      <c r="F284" s="10"/>
      <c r="G284" s="10"/>
    </row>
    <row r="285" spans="1:7">
      <c r="A285" s="10"/>
      <c r="B285" s="10"/>
      <c r="C285" s="10"/>
      <c r="D285" s="10"/>
      <c r="E285" s="10"/>
      <c r="F285" s="10"/>
      <c r="G285" s="10"/>
    </row>
    <row r="286" spans="1:7">
      <c r="A286" s="10"/>
      <c r="B286" s="10"/>
      <c r="C286" s="10"/>
      <c r="D286" s="10"/>
      <c r="E286" s="10"/>
      <c r="F286" s="10"/>
      <c r="G286" s="10"/>
    </row>
    <row r="287" spans="1:7">
      <c r="A287" s="10"/>
      <c r="B287" s="10"/>
      <c r="C287" s="10"/>
      <c r="D287" s="10"/>
      <c r="E287" s="10"/>
      <c r="F287" s="10"/>
      <c r="G287" s="10"/>
    </row>
    <row r="288" spans="1:7">
      <c r="A288" s="10"/>
      <c r="B288" s="10"/>
      <c r="C288" s="10"/>
      <c r="D288" s="10"/>
      <c r="E288" s="10"/>
      <c r="F288" s="10"/>
      <c r="G288" s="10"/>
    </row>
    <row r="289" spans="1:7">
      <c r="A289" s="10"/>
      <c r="B289" s="10"/>
      <c r="C289" s="10"/>
      <c r="D289" s="10"/>
      <c r="E289" s="10"/>
      <c r="F289" s="10"/>
      <c r="G289" s="10"/>
    </row>
    <row r="290" spans="1:7">
      <c r="A290" s="10"/>
      <c r="B290" s="10"/>
      <c r="C290" s="10"/>
      <c r="D290" s="10"/>
      <c r="E290" s="10"/>
      <c r="F290" s="10"/>
      <c r="G290" s="10"/>
    </row>
    <row r="291" spans="1:7">
      <c r="A291" s="10"/>
      <c r="B291" s="10"/>
      <c r="C291" s="10"/>
      <c r="D291" s="10"/>
      <c r="E291" s="10"/>
      <c r="F291" s="10"/>
      <c r="G291" s="10"/>
    </row>
    <row r="292" spans="1:7">
      <c r="A292" s="10"/>
      <c r="B292" s="10"/>
      <c r="C292" s="10"/>
      <c r="D292" s="10"/>
      <c r="E292" s="10"/>
      <c r="F292" s="10"/>
      <c r="G292" s="10"/>
    </row>
    <row r="293" spans="1:7">
      <c r="A293" s="10"/>
      <c r="B293" s="10"/>
      <c r="C293" s="10"/>
      <c r="D293" s="10"/>
      <c r="E293" s="10"/>
      <c r="F293" s="10"/>
      <c r="G293" s="10"/>
    </row>
    <row r="294" spans="1:7">
      <c r="A294" s="10"/>
      <c r="B294" s="10"/>
      <c r="C294" s="10"/>
      <c r="D294" s="10"/>
      <c r="E294" s="10"/>
      <c r="F294" s="10"/>
      <c r="G294" s="10"/>
    </row>
    <row r="295" spans="1:7">
      <c r="A295" s="10"/>
      <c r="B295" s="10"/>
      <c r="C295" s="10"/>
      <c r="D295" s="10"/>
      <c r="E295" s="10"/>
      <c r="F295" s="10"/>
      <c r="G295" s="10"/>
    </row>
    <row r="296" spans="1:7">
      <c r="A296" s="10"/>
      <c r="B296" s="10"/>
      <c r="C296" s="10"/>
      <c r="D296" s="10"/>
      <c r="E296" s="10"/>
      <c r="F296" s="10"/>
      <c r="G296" s="10"/>
    </row>
    <row r="297" spans="1:7">
      <c r="A297" s="10"/>
      <c r="B297" s="10"/>
      <c r="C297" s="10"/>
      <c r="D297" s="10"/>
      <c r="E297" s="10"/>
      <c r="F297" s="10"/>
      <c r="G297" s="10"/>
    </row>
    <row r="298" spans="1:7">
      <c r="A298" s="10"/>
      <c r="B298" s="10"/>
      <c r="C298" s="10"/>
      <c r="D298" s="10"/>
      <c r="E298" s="10"/>
      <c r="F298" s="10"/>
      <c r="G298" s="10"/>
    </row>
    <row r="299" spans="1:7">
      <c r="A299" s="10"/>
      <c r="B299" s="10"/>
      <c r="C299" s="10"/>
      <c r="D299" s="10"/>
      <c r="E299" s="10"/>
      <c r="F299" s="10"/>
      <c r="G299" s="10"/>
    </row>
    <row r="300" spans="1:7">
      <c r="A300" s="10"/>
      <c r="B300" s="10"/>
      <c r="C300" s="10"/>
      <c r="D300" s="10"/>
      <c r="E300" s="10"/>
      <c r="F300" s="10"/>
      <c r="G300" s="10"/>
    </row>
    <row r="301" spans="1:7">
      <c r="A301" s="10"/>
      <c r="B301" s="10"/>
      <c r="C301" s="10"/>
      <c r="D301" s="10"/>
      <c r="E301" s="10"/>
      <c r="F301" s="10"/>
      <c r="G301" s="10"/>
    </row>
    <row r="302" spans="1:7">
      <c r="A302" s="10"/>
      <c r="B302" s="10"/>
      <c r="C302" s="10"/>
      <c r="D302" s="10"/>
      <c r="E302" s="10"/>
      <c r="F302" s="10"/>
      <c r="G302" s="10"/>
    </row>
    <row r="303" spans="1:7">
      <c r="A303" s="10"/>
      <c r="B303" s="10"/>
      <c r="C303" s="10"/>
      <c r="D303" s="10"/>
      <c r="E303" s="10"/>
      <c r="F303" s="10"/>
      <c r="G303" s="10"/>
    </row>
    <row r="304" spans="1:7">
      <c r="A304" s="10"/>
      <c r="B304" s="10"/>
      <c r="C304" s="10"/>
      <c r="D304" s="10"/>
      <c r="E304" s="10"/>
      <c r="F304" s="10"/>
      <c r="G304" s="10"/>
    </row>
    <row r="305" spans="1:7">
      <c r="A305" s="10"/>
      <c r="B305" s="10"/>
      <c r="C305" s="10"/>
      <c r="D305" s="10"/>
      <c r="E305" s="10"/>
      <c r="F305" s="10"/>
      <c r="G305" s="10"/>
    </row>
    <row r="306" spans="1:7">
      <c r="A306" s="10"/>
      <c r="B306" s="10"/>
      <c r="C306" s="10"/>
      <c r="D306" s="10"/>
      <c r="E306" s="10"/>
      <c r="F306" s="10"/>
      <c r="G306" s="10"/>
    </row>
    <row r="307" spans="1:7">
      <c r="A307" s="10"/>
      <c r="B307" s="10"/>
      <c r="C307" s="10"/>
      <c r="D307" s="10"/>
      <c r="E307" s="10"/>
      <c r="F307" s="10"/>
      <c r="G307" s="10"/>
    </row>
    <row r="308" spans="1:7">
      <c r="A308" s="10"/>
      <c r="B308" s="10"/>
      <c r="C308" s="10"/>
      <c r="D308" s="10"/>
      <c r="E308" s="10"/>
      <c r="F308" s="10"/>
      <c r="G308" s="10"/>
    </row>
  </sheetData>
  <mergeCells count="2">
    <mergeCell ref="C27:E27"/>
    <mergeCell ref="C33:E33"/>
  </mergeCells>
  <printOptions horizontalCentered="1"/>
  <pageMargins left="0.70866141732283472" right="0.31496062992125984" top="0.74803149606299213" bottom="0.74803149606299213" header="0.31496062992125984" footer="0.31496062992125984"/>
  <pageSetup paperSize="9" scale="80" fitToHeight="0"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SheetLayoutView="100" workbookViewId="0">
      <selection activeCell="E15" sqref="E15"/>
    </sheetView>
  </sheetViews>
  <sheetFormatPr defaultColWidth="9.140625" defaultRowHeight="12.75"/>
  <cols>
    <col min="1" max="1" width="8.5703125" style="18" customWidth="1"/>
    <col min="2" max="2" width="9.42578125" style="18" bestFit="1" customWidth="1"/>
    <col min="3" max="3" width="50.7109375" style="12" customWidth="1"/>
    <col min="4" max="4" width="7.42578125" style="18" bestFit="1" customWidth="1"/>
    <col min="5" max="5" width="10.7109375" style="16" bestFit="1" customWidth="1"/>
    <col min="6" max="6" width="11.140625" style="16" bestFit="1" customWidth="1"/>
    <col min="7" max="7" width="17.28515625" style="16" bestFit="1" customWidth="1"/>
    <col min="8" max="8" width="15.140625" style="10" bestFit="1" customWidth="1"/>
    <col min="9" max="16384" width="9.140625" style="10"/>
  </cols>
  <sheetData>
    <row r="1" spans="1:8">
      <c r="A1" s="10"/>
      <c r="B1" s="21"/>
      <c r="C1" s="22"/>
      <c r="D1" s="22"/>
      <c r="E1" s="21"/>
      <c r="F1" s="21"/>
      <c r="G1" s="21"/>
      <c r="H1" s="9"/>
    </row>
    <row r="2" spans="1:8">
      <c r="A2" s="21" t="s">
        <v>132</v>
      </c>
      <c r="B2" s="21"/>
      <c r="C2" s="21"/>
      <c r="D2" s="22"/>
      <c r="E2" s="21"/>
      <c r="F2" s="21"/>
      <c r="G2" s="224" t="s">
        <v>675</v>
      </c>
      <c r="H2" s="9"/>
    </row>
    <row r="3" spans="1:8">
      <c r="A3" s="25"/>
      <c r="B3" s="25"/>
      <c r="C3" s="25"/>
      <c r="D3" s="26"/>
      <c r="E3" s="25"/>
      <c r="F3" s="25"/>
      <c r="G3" s="25"/>
      <c r="H3" s="9"/>
    </row>
    <row r="4" spans="1:8" s="24" customFormat="1" ht="38.25">
      <c r="A4" s="26" t="s">
        <v>70</v>
      </c>
      <c r="B4" s="26" t="s">
        <v>720</v>
      </c>
      <c r="C4" s="11" t="s">
        <v>71</v>
      </c>
      <c r="D4" s="26" t="s">
        <v>72</v>
      </c>
      <c r="E4" s="27" t="s">
        <v>73</v>
      </c>
      <c r="F4" s="27" t="s">
        <v>74</v>
      </c>
      <c r="G4" s="27" t="s">
        <v>75</v>
      </c>
      <c r="H4" s="23"/>
    </row>
    <row r="5" spans="1:8" ht="51">
      <c r="A5" s="26" t="s">
        <v>11</v>
      </c>
      <c r="B5" s="17" t="s">
        <v>9</v>
      </c>
      <c r="C5" s="11" t="s">
        <v>3</v>
      </c>
      <c r="D5" s="17"/>
      <c r="E5" s="13"/>
      <c r="F5" s="13"/>
      <c r="G5" s="13"/>
      <c r="H5" s="9"/>
    </row>
    <row r="6" spans="1:8" ht="114.75">
      <c r="A6" s="19" t="s">
        <v>133</v>
      </c>
      <c r="B6" s="2" t="s">
        <v>76</v>
      </c>
      <c r="C6" s="3" t="s">
        <v>144</v>
      </c>
      <c r="D6" s="17" t="s">
        <v>148</v>
      </c>
      <c r="E6" s="13">
        <f>[3]Road!$G$37+'[3]Curve Estimate (2)'!$G$39</f>
        <v>139984.4</v>
      </c>
      <c r="F6" s="312">
        <f>[3]Road!$I$37</f>
        <v>7.78</v>
      </c>
      <c r="G6" s="13">
        <f>E6*F6</f>
        <v>1089078.632</v>
      </c>
      <c r="H6" s="9"/>
    </row>
    <row r="7" spans="1:8" ht="63.75">
      <c r="A7" s="19" t="s">
        <v>135</v>
      </c>
      <c r="B7" s="4">
        <v>2.1</v>
      </c>
      <c r="C7" s="3" t="s">
        <v>94</v>
      </c>
      <c r="D7" s="4"/>
      <c r="E7" s="15"/>
      <c r="F7" s="14"/>
      <c r="G7" s="13"/>
      <c r="H7" s="9"/>
    </row>
    <row r="8" spans="1:8">
      <c r="A8" s="19" t="s">
        <v>77</v>
      </c>
      <c r="B8" s="5" t="s">
        <v>33</v>
      </c>
      <c r="C8" s="3" t="s">
        <v>95</v>
      </c>
      <c r="D8" s="5" t="s">
        <v>146</v>
      </c>
      <c r="E8" s="15"/>
      <c r="F8" s="14"/>
      <c r="G8" s="13">
        <f t="shared" ref="G8:G35" si="0">E8*F8</f>
        <v>0</v>
      </c>
      <c r="H8" s="9"/>
    </row>
    <row r="9" spans="1:8">
      <c r="A9" s="19" t="s">
        <v>81</v>
      </c>
      <c r="B9" s="5" t="s">
        <v>34</v>
      </c>
      <c r="C9" s="3" t="s">
        <v>96</v>
      </c>
      <c r="D9" s="5" t="s">
        <v>146</v>
      </c>
      <c r="E9" s="15"/>
      <c r="F9" s="14"/>
      <c r="G9" s="13">
        <f t="shared" si="0"/>
        <v>0</v>
      </c>
      <c r="H9" s="9"/>
    </row>
    <row r="10" spans="1:8">
      <c r="A10" s="19" t="s">
        <v>84</v>
      </c>
      <c r="B10" s="5" t="s">
        <v>35</v>
      </c>
      <c r="C10" s="3" t="s">
        <v>97</v>
      </c>
      <c r="D10" s="5" t="s">
        <v>146</v>
      </c>
      <c r="E10" s="15"/>
      <c r="F10" s="14"/>
      <c r="G10" s="13">
        <f t="shared" si="0"/>
        <v>0</v>
      </c>
      <c r="H10" s="9"/>
    </row>
    <row r="11" spans="1:8">
      <c r="A11" s="19" t="s">
        <v>87</v>
      </c>
      <c r="B11" s="5" t="s">
        <v>36</v>
      </c>
      <c r="C11" s="3" t="s">
        <v>98</v>
      </c>
      <c r="D11" s="5" t="s">
        <v>146</v>
      </c>
      <c r="E11" s="15"/>
      <c r="F11" s="14"/>
      <c r="G11" s="13">
        <f t="shared" si="0"/>
        <v>0</v>
      </c>
      <c r="H11" s="9"/>
    </row>
    <row r="12" spans="1:8" ht="51">
      <c r="A12" s="19" t="s">
        <v>134</v>
      </c>
      <c r="B12" s="4">
        <v>3.32</v>
      </c>
      <c r="C12" s="3" t="s">
        <v>107</v>
      </c>
      <c r="D12" s="2" t="s">
        <v>80</v>
      </c>
      <c r="E12" s="15">
        <f>[10]Road!$G$42</f>
        <v>3729793.5569999982</v>
      </c>
      <c r="F12" s="312">
        <f>[3]Road!$I$42</f>
        <v>194.17</v>
      </c>
      <c r="G12" s="13">
        <f t="shared" si="0"/>
        <v>724214014.96268964</v>
      </c>
      <c r="H12" s="9"/>
    </row>
    <row r="13" spans="1:8" ht="76.5">
      <c r="A13" s="19" t="s">
        <v>136</v>
      </c>
      <c r="B13" s="4">
        <v>3.33</v>
      </c>
      <c r="C13" s="3" t="s">
        <v>108</v>
      </c>
      <c r="D13" s="2" t="s">
        <v>80</v>
      </c>
      <c r="E13" s="15">
        <f>[10]Road!$G$43</f>
        <v>438799.24199999985</v>
      </c>
      <c r="F13" s="312">
        <f>[3]Road!$I$43</f>
        <v>278.63</v>
      </c>
      <c r="G13" s="13">
        <f t="shared" si="0"/>
        <v>122262632.79845996</v>
      </c>
      <c r="H13" s="9"/>
    </row>
    <row r="14" spans="1:8" ht="63.75">
      <c r="A14" s="19" t="s">
        <v>137</v>
      </c>
      <c r="B14" s="4" t="s">
        <v>307</v>
      </c>
      <c r="C14" s="3" t="s">
        <v>109</v>
      </c>
      <c r="D14" s="5" t="s">
        <v>80</v>
      </c>
      <c r="E14" s="15">
        <f>[10]Road!$G$44</f>
        <v>219399.62099999993</v>
      </c>
      <c r="F14" s="312">
        <f>[3]Road!$I$44</f>
        <v>340.4</v>
      </c>
      <c r="G14" s="13">
        <f t="shared" si="0"/>
        <v>74683630.988399968</v>
      </c>
      <c r="H14" s="9"/>
    </row>
    <row r="15" spans="1:8" ht="89.25">
      <c r="A15" s="19" t="s">
        <v>138</v>
      </c>
      <c r="B15" s="4" t="s">
        <v>308</v>
      </c>
      <c r="C15" s="3" t="s">
        <v>110</v>
      </c>
      <c r="D15" s="5" t="s">
        <v>80</v>
      </c>
      <c r="E15" s="15">
        <v>0</v>
      </c>
      <c r="F15" s="14">
        <v>0</v>
      </c>
      <c r="G15" s="13">
        <f t="shared" si="0"/>
        <v>0</v>
      </c>
      <c r="H15" s="9"/>
    </row>
    <row r="16" spans="1:8" ht="76.5">
      <c r="A16" s="19" t="s">
        <v>139</v>
      </c>
      <c r="B16" s="5">
        <v>3.17</v>
      </c>
      <c r="C16" s="3" t="s">
        <v>111</v>
      </c>
      <c r="D16" s="5" t="s">
        <v>80</v>
      </c>
      <c r="E16" s="15">
        <f>[3]Road!$G$56</f>
        <v>1016871.8550000007</v>
      </c>
      <c r="F16" s="312">
        <f>[3]Road!$I$56</f>
        <v>114.56</v>
      </c>
      <c r="G16" s="13">
        <f t="shared" si="0"/>
        <v>116492839.70880008</v>
      </c>
      <c r="H16" s="9"/>
    </row>
    <row r="17" spans="1:8" ht="76.5">
      <c r="A17" s="19" t="s">
        <v>140</v>
      </c>
      <c r="B17" s="4" t="s">
        <v>100</v>
      </c>
      <c r="C17" s="3" t="s">
        <v>303</v>
      </c>
      <c r="D17" s="5" t="s">
        <v>80</v>
      </c>
      <c r="E17" s="15"/>
      <c r="F17" s="14"/>
      <c r="G17" s="13"/>
      <c r="H17" s="9"/>
    </row>
    <row r="18" spans="1:8" ht="51">
      <c r="A18" s="19" t="s">
        <v>141</v>
      </c>
      <c r="B18" s="4"/>
      <c r="C18" s="3" t="s">
        <v>676</v>
      </c>
      <c r="D18" s="5" t="s">
        <v>80</v>
      </c>
      <c r="E18" s="15">
        <f>[3]Road!$G$103</f>
        <v>15438.38</v>
      </c>
      <c r="F18" s="312">
        <f>[3]Road!$I$103</f>
        <v>230.03</v>
      </c>
      <c r="G18" s="13">
        <f t="shared" si="0"/>
        <v>3551290.5513999998</v>
      </c>
      <c r="H18" s="9"/>
    </row>
    <row r="19" spans="1:8" ht="76.5">
      <c r="A19" s="19" t="s">
        <v>142</v>
      </c>
      <c r="B19" s="6" t="s">
        <v>99</v>
      </c>
      <c r="C19" s="3" t="s">
        <v>112</v>
      </c>
      <c r="D19" s="5" t="s">
        <v>80</v>
      </c>
      <c r="E19" s="15">
        <f>[3]Road!$G$60+'[3]Curve Estimate (2)'!$G$50</f>
        <v>20997.66</v>
      </c>
      <c r="F19" s="312">
        <f>[3]Road!$I$60</f>
        <v>33.06</v>
      </c>
      <c r="G19" s="13">
        <f t="shared" si="0"/>
        <v>694182.63959999999</v>
      </c>
      <c r="H19" s="9"/>
    </row>
    <row r="20" spans="1:8" ht="25.5">
      <c r="A20" s="19" t="s">
        <v>579</v>
      </c>
      <c r="B20" s="6" t="s">
        <v>301</v>
      </c>
      <c r="C20" s="3" t="s">
        <v>300</v>
      </c>
      <c r="D20" s="4" t="s">
        <v>101</v>
      </c>
      <c r="E20" s="15">
        <v>0</v>
      </c>
      <c r="F20" s="14">
        <v>0</v>
      </c>
      <c r="G20" s="13">
        <f t="shared" si="0"/>
        <v>0</v>
      </c>
      <c r="H20" s="9"/>
    </row>
    <row r="21" spans="1:8" ht="63.75">
      <c r="A21" s="20"/>
      <c r="B21" s="6"/>
      <c r="C21" s="28" t="s">
        <v>145</v>
      </c>
      <c r="D21" s="4"/>
      <c r="E21" s="15"/>
      <c r="F21" s="14"/>
      <c r="G21" s="27">
        <f>SUM(G6:G20)</f>
        <v>1042987670.2813497</v>
      </c>
      <c r="H21" s="336">
        <f>G21-G6</f>
        <v>1041898591.6493497</v>
      </c>
    </row>
    <row r="22" spans="1:8" s="30" customFormat="1">
      <c r="A22" s="38" t="s">
        <v>12</v>
      </c>
      <c r="B22" s="31"/>
      <c r="C22" s="39" t="s">
        <v>129</v>
      </c>
      <c r="D22" s="39"/>
      <c r="E22" s="39"/>
      <c r="F22" s="34"/>
      <c r="G22" s="27"/>
      <c r="H22" s="29"/>
    </row>
    <row r="23" spans="1:8" ht="102">
      <c r="A23" s="20" t="s">
        <v>347</v>
      </c>
      <c r="B23" s="7" t="s">
        <v>102</v>
      </c>
      <c r="C23" s="3" t="s">
        <v>678</v>
      </c>
      <c r="D23" s="17" t="s">
        <v>80</v>
      </c>
      <c r="E23" s="13">
        <f>[3]Road!$G$68+'[3]Curve Estimate (2)'!$G$74</f>
        <v>21383.670000000002</v>
      </c>
      <c r="F23" s="312">
        <f>[3]Road!$I$68</f>
        <v>3610.12</v>
      </c>
      <c r="G23" s="13">
        <f t="shared" si="0"/>
        <v>77197614.740400001</v>
      </c>
      <c r="H23" s="9"/>
    </row>
    <row r="24" spans="1:8" ht="102">
      <c r="A24" s="20" t="s">
        <v>677</v>
      </c>
      <c r="B24" s="7"/>
      <c r="C24" s="3" t="s">
        <v>679</v>
      </c>
      <c r="D24" s="17" t="s">
        <v>80</v>
      </c>
      <c r="E24" s="13">
        <f>[3]Road!$G$73+'[3]Curve Estimate (2)'!$G$62</f>
        <v>21289.52</v>
      </c>
      <c r="F24" s="312">
        <f>[3]Road!$I$73</f>
        <v>3556.4625000000001</v>
      </c>
      <c r="G24" s="13">
        <f t="shared" si="0"/>
        <v>75715379.523000002</v>
      </c>
      <c r="H24" s="9"/>
    </row>
    <row r="25" spans="1:8" ht="25.5">
      <c r="A25" s="20"/>
      <c r="B25" s="7"/>
      <c r="C25" s="28" t="s">
        <v>345</v>
      </c>
      <c r="D25" s="17"/>
      <c r="E25" s="13"/>
      <c r="F25" s="14"/>
      <c r="G25" s="27">
        <f>SUM(G23:G24)</f>
        <v>152912994.26340002</v>
      </c>
      <c r="H25" s="9"/>
    </row>
    <row r="26" spans="1:8" ht="19.5" customHeight="1">
      <c r="A26" s="32" t="s">
        <v>13</v>
      </c>
      <c r="B26" s="7"/>
      <c r="C26" s="269" t="s">
        <v>326</v>
      </c>
      <c r="D26" s="17"/>
      <c r="E26" s="13"/>
      <c r="F26" s="14"/>
      <c r="G26" s="13"/>
      <c r="H26" s="9"/>
    </row>
    <row r="27" spans="1:8" ht="95.25" customHeight="1">
      <c r="A27" s="20" t="s">
        <v>290</v>
      </c>
      <c r="B27" s="7">
        <v>4.12</v>
      </c>
      <c r="C27" s="3" t="s">
        <v>114</v>
      </c>
      <c r="D27" s="17" t="s">
        <v>80</v>
      </c>
      <c r="E27" s="13">
        <f>[3]Road!$G$79+'[3]Curve Estimate (2)'!$G$85</f>
        <v>25099.699999999997</v>
      </c>
      <c r="F27" s="312">
        <f>[3]Road!$I$79</f>
        <v>3891.01</v>
      </c>
      <c r="G27" s="13">
        <f t="shared" si="0"/>
        <v>97663183.696999997</v>
      </c>
      <c r="H27" s="9"/>
    </row>
    <row r="28" spans="1:8" ht="25.5">
      <c r="A28" s="32"/>
      <c r="B28" s="33"/>
      <c r="C28" s="28" t="s">
        <v>346</v>
      </c>
      <c r="D28" s="26"/>
      <c r="E28" s="27"/>
      <c r="F28" s="34"/>
      <c r="G28" s="27">
        <f>G27</f>
        <v>97663183.696999997</v>
      </c>
      <c r="H28" s="9"/>
    </row>
    <row r="29" spans="1:8" s="30" customFormat="1">
      <c r="A29" s="31" t="s">
        <v>14</v>
      </c>
      <c r="B29" s="31"/>
      <c r="C29" s="374" t="s">
        <v>329</v>
      </c>
      <c r="D29" s="374"/>
      <c r="E29" s="374"/>
      <c r="F29" s="34"/>
      <c r="G29" s="27"/>
      <c r="H29" s="29"/>
    </row>
    <row r="30" spans="1:8" ht="153">
      <c r="A30" s="20" t="s">
        <v>291</v>
      </c>
      <c r="B30" s="8" t="s">
        <v>104</v>
      </c>
      <c r="C30" s="3" t="s">
        <v>117</v>
      </c>
      <c r="D30" s="17" t="s">
        <v>80</v>
      </c>
      <c r="E30" s="13">
        <f>[3]Road!$G$94+'[3]Curve Estimate (2)'!$G$120</f>
        <v>10039.879999999999</v>
      </c>
      <c r="F30" s="312">
        <f>[3]Road!$I$94</f>
        <v>8431.75</v>
      </c>
      <c r="G30" s="13">
        <f t="shared" si="0"/>
        <v>84653758.189999998</v>
      </c>
      <c r="H30" s="9"/>
    </row>
    <row r="31" spans="1:8" ht="51">
      <c r="A31" s="20" t="s">
        <v>349</v>
      </c>
      <c r="B31" s="8">
        <v>5.0999999999999996</v>
      </c>
      <c r="C31" s="3" t="s">
        <v>115</v>
      </c>
      <c r="D31" s="17" t="s">
        <v>101</v>
      </c>
      <c r="E31" s="13">
        <f>[3]Road!$G$84+'[3]Curve Estimate (2)'!$G$97</f>
        <v>100398.79999999999</v>
      </c>
      <c r="F31" s="312">
        <f>[3]Road!$I$84</f>
        <v>25.92</v>
      </c>
      <c r="G31" s="13">
        <f t="shared" ref="G31" si="1">E31*F31</f>
        <v>2602336.8959999997</v>
      </c>
      <c r="H31" s="9"/>
    </row>
    <row r="32" spans="1:8" ht="25.5">
      <c r="A32" s="20"/>
      <c r="B32" s="8"/>
      <c r="C32" s="28" t="s">
        <v>350</v>
      </c>
      <c r="D32" s="17"/>
      <c r="E32" s="13"/>
      <c r="F32" s="14"/>
      <c r="G32" s="27">
        <f>G30+G31</f>
        <v>87256095.085999995</v>
      </c>
      <c r="H32" s="9"/>
    </row>
    <row r="33" spans="1:8">
      <c r="A33" s="32" t="s">
        <v>343</v>
      </c>
      <c r="B33" s="35"/>
      <c r="C33" s="28" t="s">
        <v>341</v>
      </c>
      <c r="D33" s="26"/>
      <c r="E33" s="27"/>
      <c r="F33" s="34"/>
      <c r="G33" s="36"/>
      <c r="H33" s="9"/>
    </row>
    <row r="34" spans="1:8" ht="51">
      <c r="A34" s="20" t="s">
        <v>351</v>
      </c>
      <c r="B34" s="8">
        <v>5.2</v>
      </c>
      <c r="C34" s="3" t="s">
        <v>116</v>
      </c>
      <c r="D34" s="17" t="s">
        <v>101</v>
      </c>
      <c r="E34" s="13">
        <f>[3]Road!$G$89+'[3]Curve Estimate (2)'!$G$108</f>
        <v>100398.79999999999</v>
      </c>
      <c r="F34" s="312">
        <f>[3]Road!$I$89</f>
        <v>9.8699999999999992</v>
      </c>
      <c r="G34" s="13">
        <f t="shared" ref="G34" si="2">E34*F34</f>
        <v>990936.15599999984</v>
      </c>
      <c r="H34" s="9"/>
    </row>
    <row r="35" spans="1:8" ht="153">
      <c r="A35" s="20" t="s">
        <v>352</v>
      </c>
      <c r="B35" s="8" t="s">
        <v>105</v>
      </c>
      <c r="C35" s="3" t="s">
        <v>147</v>
      </c>
      <c r="D35" s="17" t="s">
        <v>80</v>
      </c>
      <c r="E35" s="13">
        <f>[3]Road!$G$99+'[3]Curve Estimate (2)'!$G$133</f>
        <v>3976.8999999999996</v>
      </c>
      <c r="F35" s="312">
        <f>[3]Road!$I$99</f>
        <v>9025.14</v>
      </c>
      <c r="G35" s="13">
        <f t="shared" si="0"/>
        <v>35892079.265999995</v>
      </c>
      <c r="H35" s="9"/>
    </row>
    <row r="36" spans="1:8" ht="25.5">
      <c r="A36" s="20"/>
      <c r="B36" s="8"/>
      <c r="C36" s="28" t="s">
        <v>353</v>
      </c>
      <c r="D36" s="17"/>
      <c r="E36" s="13"/>
      <c r="F36" s="14"/>
      <c r="G36" s="27">
        <f>G34+G35</f>
        <v>36883015.421999998</v>
      </c>
      <c r="H36" s="9"/>
    </row>
    <row r="37" spans="1:8">
      <c r="A37" s="32" t="s">
        <v>344</v>
      </c>
      <c r="B37" s="8"/>
      <c r="C37" s="28" t="s">
        <v>336</v>
      </c>
      <c r="D37" s="17"/>
      <c r="E37" s="13"/>
      <c r="F37" s="14"/>
      <c r="G37" s="13"/>
      <c r="H37" s="9"/>
    </row>
    <row r="38" spans="1:8" ht="25.5">
      <c r="A38" s="20" t="s">
        <v>354</v>
      </c>
      <c r="B38" s="263">
        <v>4.5</v>
      </c>
      <c r="C38" s="3" t="s">
        <v>317</v>
      </c>
      <c r="D38" s="17" t="s">
        <v>80</v>
      </c>
      <c r="E38" s="13">
        <v>0</v>
      </c>
      <c r="F38" s="14">
        <v>0</v>
      </c>
      <c r="G38" s="13">
        <f>E38*F38</f>
        <v>0</v>
      </c>
      <c r="H38" s="9"/>
    </row>
    <row r="39" spans="1:8" ht="25.5">
      <c r="A39" s="10"/>
      <c r="B39" s="10"/>
      <c r="C39" s="28" t="s">
        <v>355</v>
      </c>
      <c r="D39" s="10"/>
      <c r="E39" s="10"/>
      <c r="F39" s="10"/>
      <c r="G39" s="270">
        <f>G38</f>
        <v>0</v>
      </c>
      <c r="H39" s="345">
        <f>G36+G32+G28+G25+G21</f>
        <v>1417702958.7497497</v>
      </c>
    </row>
    <row r="41" spans="1:8">
      <c r="G41" s="352"/>
    </row>
  </sheetData>
  <mergeCells count="1">
    <mergeCell ref="C29:E29"/>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topLeftCell="A48" zoomScaleSheetLayoutView="100" workbookViewId="0">
      <selection activeCell="E12" sqref="E12"/>
    </sheetView>
  </sheetViews>
  <sheetFormatPr defaultColWidth="9.140625" defaultRowHeight="12.75"/>
  <cols>
    <col min="1" max="1" width="9.42578125" style="18" bestFit="1" customWidth="1"/>
    <col min="2" max="2" width="11" style="106" customWidth="1"/>
    <col min="3" max="3" width="50.7109375" style="12" customWidth="1"/>
    <col min="4" max="4" width="7.42578125" style="18" bestFit="1" customWidth="1"/>
    <col min="5" max="5" width="10.7109375" style="70" bestFit="1" customWidth="1"/>
    <col min="6" max="6" width="10.42578125" style="251" customWidth="1"/>
    <col min="7" max="7" width="15.42578125" style="65" bestFit="1" customWidth="1"/>
    <col min="8" max="8" width="20.28515625" style="48" customWidth="1"/>
    <col min="9" max="9" width="15.140625" style="10" bestFit="1" customWidth="1"/>
    <col min="10" max="16384" width="9.140625" style="10"/>
  </cols>
  <sheetData>
    <row r="1" spans="1:9">
      <c r="B1" s="37"/>
      <c r="C1" s="87"/>
      <c r="D1" s="22"/>
      <c r="E1" s="22"/>
      <c r="F1" s="244"/>
      <c r="G1" s="21"/>
      <c r="I1" s="9"/>
    </row>
    <row r="2" spans="1:9" ht="26.25" customHeight="1">
      <c r="A2" s="375" t="s">
        <v>423</v>
      </c>
      <c r="B2" s="375"/>
      <c r="C2" s="375"/>
      <c r="D2" s="375"/>
      <c r="E2" s="375"/>
      <c r="F2" s="244"/>
      <c r="G2" s="224" t="s">
        <v>675</v>
      </c>
      <c r="I2" s="9"/>
    </row>
    <row r="3" spans="1:9">
      <c r="A3" s="26"/>
      <c r="B3" s="26"/>
      <c r="C3" s="11"/>
      <c r="D3" s="26"/>
      <c r="E3" s="26"/>
      <c r="F3" s="245"/>
      <c r="G3" s="62"/>
      <c r="H3" s="200"/>
      <c r="I3" s="9"/>
    </row>
    <row r="4" spans="1:9" s="24" customFormat="1" ht="25.5">
      <c r="A4" s="26" t="s">
        <v>70</v>
      </c>
      <c r="B4" s="26" t="s">
        <v>720</v>
      </c>
      <c r="C4" s="11" t="s">
        <v>71</v>
      </c>
      <c r="D4" s="26" t="s">
        <v>72</v>
      </c>
      <c r="E4" s="66" t="s">
        <v>73</v>
      </c>
      <c r="F4" s="246" t="s">
        <v>74</v>
      </c>
      <c r="G4" s="63" t="s">
        <v>75</v>
      </c>
      <c r="H4" s="83"/>
      <c r="I4" s="23"/>
    </row>
    <row r="5" spans="1:9">
      <c r="A5" s="26" t="s">
        <v>41</v>
      </c>
      <c r="B5" s="17"/>
      <c r="C5" s="11" t="s">
        <v>223</v>
      </c>
      <c r="D5" s="17"/>
      <c r="E5" s="67"/>
      <c r="F5" s="247"/>
      <c r="G5" s="64"/>
      <c r="H5" s="201"/>
      <c r="I5" s="9"/>
    </row>
    <row r="6" spans="1:9" ht="94.5" customHeight="1">
      <c r="A6" s="40" t="s">
        <v>424</v>
      </c>
      <c r="B6" s="69" t="s">
        <v>149</v>
      </c>
      <c r="C6" s="43" t="s">
        <v>150</v>
      </c>
      <c r="D6" s="94"/>
      <c r="E6" s="206"/>
      <c r="F6" s="248"/>
      <c r="G6" s="73"/>
      <c r="H6" s="202"/>
      <c r="I6" s="9"/>
    </row>
    <row r="7" spans="1:9">
      <c r="A7" s="40"/>
      <c r="B7" s="69" t="s">
        <v>151</v>
      </c>
      <c r="C7" s="43" t="s">
        <v>152</v>
      </c>
      <c r="D7" s="94"/>
      <c r="E7" s="206"/>
      <c r="F7" s="248"/>
      <c r="G7" s="73"/>
      <c r="H7" s="83"/>
      <c r="I7" s="9"/>
    </row>
    <row r="8" spans="1:9">
      <c r="A8" s="40" t="s">
        <v>20</v>
      </c>
      <c r="B8" s="69"/>
      <c r="C8" s="43" t="s">
        <v>680</v>
      </c>
      <c r="D8" s="94" t="s">
        <v>80</v>
      </c>
      <c r="E8" s="326"/>
      <c r="F8" s="327"/>
      <c r="G8" s="73"/>
      <c r="H8" s="41">
        <v>67075.841631237388</v>
      </c>
      <c r="I8" s="9"/>
    </row>
    <row r="9" spans="1:9" ht="17.25" customHeight="1">
      <c r="A9" s="40" t="s">
        <v>21</v>
      </c>
      <c r="B9" s="69"/>
      <c r="C9" s="43" t="s">
        <v>153</v>
      </c>
      <c r="D9" s="94" t="s">
        <v>80</v>
      </c>
      <c r="E9" s="206"/>
      <c r="F9" s="248"/>
      <c r="G9" s="73">
        <f>E9*F9</f>
        <v>0</v>
      </c>
      <c r="H9" s="41">
        <v>51739.965795792537</v>
      </c>
      <c r="I9" s="9"/>
    </row>
    <row r="10" spans="1:9" ht="96" customHeight="1">
      <c r="A10" s="40" t="s">
        <v>425</v>
      </c>
      <c r="B10" s="69"/>
      <c r="C10" s="43" t="s">
        <v>476</v>
      </c>
      <c r="D10" s="94"/>
      <c r="E10" s="206"/>
      <c r="F10" s="248"/>
      <c r="G10" s="73"/>
      <c r="H10" s="41"/>
      <c r="I10" s="9"/>
    </row>
    <row r="11" spans="1:9" ht="15.75" customHeight="1">
      <c r="A11" s="40" t="s">
        <v>55</v>
      </c>
      <c r="B11" s="69"/>
      <c r="C11" s="43"/>
      <c r="D11" s="94" t="s">
        <v>80</v>
      </c>
      <c r="E11" s="326">
        <f>[4]BOQ!$AB$7</f>
        <v>2019.9165</v>
      </c>
      <c r="F11" s="327">
        <f>[4]BOQ!$AC$7</f>
        <v>340.4</v>
      </c>
      <c r="G11" s="73">
        <f>E11*F11</f>
        <v>687579.57659999991</v>
      </c>
      <c r="H11" s="41"/>
      <c r="I11" s="9"/>
    </row>
    <row r="12" spans="1:9" ht="60.75" customHeight="1">
      <c r="A12" s="40" t="s">
        <v>426</v>
      </c>
      <c r="B12" s="85" t="s">
        <v>155</v>
      </c>
      <c r="C12" s="53" t="s">
        <v>181</v>
      </c>
      <c r="D12" s="49" t="s">
        <v>80</v>
      </c>
      <c r="E12" s="326">
        <f>[4]BOQ!$AB$9</f>
        <v>788.26649999999995</v>
      </c>
      <c r="F12" s="327">
        <f>[4]BOQ!$AC$9</f>
        <v>6879.72</v>
      </c>
      <c r="G12" s="73">
        <f>E12*F12</f>
        <v>5423052.8053799998</v>
      </c>
      <c r="H12" s="41"/>
      <c r="I12" s="9"/>
    </row>
    <row r="13" spans="1:9" ht="60.75" customHeight="1">
      <c r="A13" s="40" t="s">
        <v>427</v>
      </c>
      <c r="B13" s="85"/>
      <c r="C13" s="53" t="s">
        <v>646</v>
      </c>
      <c r="D13" s="49" t="s">
        <v>80</v>
      </c>
      <c r="E13" s="326">
        <f>[4]BOQ!$AB$11</f>
        <v>8951.4149999999991</v>
      </c>
      <c r="F13" s="327">
        <f>[4]BOQ!$AC$11</f>
        <v>7564.64</v>
      </c>
      <c r="G13" s="73">
        <f>E13*F13</f>
        <v>67714231.965599999</v>
      </c>
      <c r="H13" s="41"/>
      <c r="I13" s="9"/>
    </row>
    <row r="14" spans="1:9" ht="41.25" customHeight="1">
      <c r="A14" s="40" t="s">
        <v>428</v>
      </c>
      <c r="B14" s="85" t="s">
        <v>157</v>
      </c>
      <c r="C14" s="43" t="s">
        <v>640</v>
      </c>
      <c r="D14" s="94"/>
      <c r="E14" s="326"/>
      <c r="F14" s="327"/>
      <c r="G14" s="73"/>
      <c r="H14" s="41"/>
      <c r="I14" s="9"/>
    </row>
    <row r="15" spans="1:9">
      <c r="A15" s="40" t="s">
        <v>20</v>
      </c>
      <c r="B15" s="69"/>
      <c r="C15" s="42" t="s">
        <v>638</v>
      </c>
      <c r="D15" s="94" t="s">
        <v>80</v>
      </c>
      <c r="E15" s="326"/>
      <c r="F15" s="327"/>
      <c r="G15" s="73"/>
      <c r="H15" s="41"/>
      <c r="I15" s="9"/>
    </row>
    <row r="16" spans="1:9">
      <c r="A16" s="40" t="s">
        <v>21</v>
      </c>
      <c r="B16" s="69"/>
      <c r="C16" s="42" t="s">
        <v>639</v>
      </c>
      <c r="D16" s="94" t="s">
        <v>80</v>
      </c>
      <c r="E16" s="326">
        <v>0</v>
      </c>
      <c r="F16" s="327">
        <v>0</v>
      </c>
      <c r="G16" s="73">
        <f>E16*F16</f>
        <v>0</v>
      </c>
      <c r="H16" s="41"/>
      <c r="I16" s="9"/>
    </row>
    <row r="17" spans="1:9" ht="28.5" customHeight="1">
      <c r="A17" s="44" t="s">
        <v>429</v>
      </c>
      <c r="B17" s="96">
        <v>13.5</v>
      </c>
      <c r="C17" s="42" t="s">
        <v>299</v>
      </c>
      <c r="D17" s="45"/>
      <c r="E17" s="326"/>
      <c r="F17" s="327"/>
      <c r="G17" s="73"/>
      <c r="H17" s="41"/>
      <c r="I17" s="9"/>
    </row>
    <row r="18" spans="1:9" s="30" customFormat="1">
      <c r="A18" s="45"/>
      <c r="B18" s="68"/>
      <c r="C18" s="42" t="s">
        <v>638</v>
      </c>
      <c r="D18" s="45" t="s">
        <v>80</v>
      </c>
      <c r="E18" s="326"/>
      <c r="F18" s="327"/>
      <c r="G18" s="73"/>
      <c r="H18" s="41"/>
      <c r="I18" s="29"/>
    </row>
    <row r="19" spans="1:9">
      <c r="A19" s="45"/>
      <c r="B19" s="68" t="s">
        <v>158</v>
      </c>
      <c r="C19" s="42" t="s">
        <v>639</v>
      </c>
      <c r="D19" s="45"/>
      <c r="E19" s="326">
        <f>[4]BOQ!$AB$13</f>
        <v>216.51300000000001</v>
      </c>
      <c r="F19" s="327">
        <f>[4]BOQ!$AC$13</f>
        <v>8681.52</v>
      </c>
      <c r="G19" s="73">
        <f t="shared" ref="G19" si="0">IF(E19="Nil","   -  ",E19*F19)</f>
        <v>1879661.9397600002</v>
      </c>
      <c r="H19" s="41"/>
      <c r="I19" s="9"/>
    </row>
    <row r="20" spans="1:9" ht="15" hidden="1" customHeight="1">
      <c r="A20" s="45"/>
      <c r="B20" s="68"/>
      <c r="C20" s="42" t="s">
        <v>685</v>
      </c>
      <c r="D20" s="45" t="s">
        <v>80</v>
      </c>
      <c r="E20" s="326">
        <v>0</v>
      </c>
      <c r="F20" s="327">
        <f>[5]BOQ!$N$17</f>
        <v>8573.7999999999993</v>
      </c>
      <c r="G20" s="73">
        <f>F20*E20</f>
        <v>0</v>
      </c>
      <c r="H20" s="41"/>
      <c r="I20" s="9"/>
    </row>
    <row r="21" spans="1:9" ht="52.5" customHeight="1">
      <c r="A21" s="40" t="s">
        <v>430</v>
      </c>
      <c r="B21" s="85" t="s">
        <v>159</v>
      </c>
      <c r="C21" s="46" t="s">
        <v>160</v>
      </c>
      <c r="D21" s="94"/>
      <c r="E21" s="326"/>
      <c r="F21" s="327"/>
      <c r="G21" s="73"/>
      <c r="H21" s="41"/>
      <c r="I21" s="9"/>
    </row>
    <row r="22" spans="1:9" s="30" customFormat="1">
      <c r="A22" s="40" t="s">
        <v>20</v>
      </c>
      <c r="B22" s="69"/>
      <c r="C22" s="43" t="s">
        <v>681</v>
      </c>
      <c r="D22" s="94" t="s">
        <v>161</v>
      </c>
      <c r="E22" s="326">
        <f>[4]BOQ!$AB$18</f>
        <v>49.972380000000001</v>
      </c>
      <c r="F22" s="327">
        <f>[4]BOQ!$AC$18</f>
        <v>61124.44</v>
      </c>
      <c r="G22" s="73">
        <f t="shared" ref="G22:G34" si="1">F22*E22</f>
        <v>3054533.7429672</v>
      </c>
      <c r="H22" s="41"/>
      <c r="I22" s="29"/>
    </row>
    <row r="23" spans="1:9" ht="14.25" customHeight="1">
      <c r="A23" s="40" t="s">
        <v>21</v>
      </c>
      <c r="B23" s="69"/>
      <c r="C23" s="43" t="s">
        <v>162</v>
      </c>
      <c r="D23" s="94" t="s">
        <v>161</v>
      </c>
      <c r="E23" s="326"/>
      <c r="F23" s="327"/>
      <c r="G23" s="73">
        <f t="shared" si="1"/>
        <v>0</v>
      </c>
      <c r="H23" s="41"/>
      <c r="I23" s="9"/>
    </row>
    <row r="24" spans="1:9" ht="15.75" customHeight="1">
      <c r="A24" s="40" t="s">
        <v>154</v>
      </c>
      <c r="B24" s="69"/>
      <c r="C24" s="43" t="s">
        <v>163</v>
      </c>
      <c r="D24" s="94" t="s">
        <v>161</v>
      </c>
      <c r="E24" s="326"/>
      <c r="F24" s="327"/>
      <c r="G24" s="73">
        <f t="shared" si="1"/>
        <v>0</v>
      </c>
      <c r="H24" s="41"/>
      <c r="I24" s="9"/>
    </row>
    <row r="25" spans="1:9" ht="39" customHeight="1">
      <c r="A25" s="40" t="s">
        <v>431</v>
      </c>
      <c r="B25" s="69"/>
      <c r="C25" s="42" t="s">
        <v>641</v>
      </c>
      <c r="D25" s="40" t="s">
        <v>80</v>
      </c>
      <c r="E25" s="326"/>
      <c r="F25" s="327"/>
      <c r="G25" s="73"/>
      <c r="H25" s="41"/>
      <c r="I25" s="9"/>
    </row>
    <row r="26" spans="1:9" ht="38.25">
      <c r="A26" s="40" t="s">
        <v>432</v>
      </c>
      <c r="B26" s="85">
        <v>14.11</v>
      </c>
      <c r="C26" s="42" t="s">
        <v>642</v>
      </c>
      <c r="D26" s="40" t="s">
        <v>80</v>
      </c>
      <c r="E26" s="326">
        <v>0</v>
      </c>
      <c r="F26" s="327">
        <v>0</v>
      </c>
      <c r="G26" s="73">
        <f t="shared" si="1"/>
        <v>0</v>
      </c>
      <c r="H26" s="41"/>
      <c r="I26" s="9"/>
    </row>
    <row r="27" spans="1:9" ht="114.75">
      <c r="A27" s="40" t="s">
        <v>648</v>
      </c>
      <c r="B27" s="85">
        <v>13.1</v>
      </c>
      <c r="C27" s="42" t="s">
        <v>164</v>
      </c>
      <c r="D27" s="94" t="s">
        <v>80</v>
      </c>
      <c r="E27" s="326">
        <f>[4]BOQ!$AB$30</f>
        <v>1483.4880000000001</v>
      </c>
      <c r="F27" s="327">
        <f>[4]BOQ!$AC$30</f>
        <v>3490.71</v>
      </c>
      <c r="G27" s="73">
        <f t="shared" si="1"/>
        <v>5178426.3964800006</v>
      </c>
      <c r="H27" s="41"/>
      <c r="I27" s="9"/>
    </row>
    <row r="28" spans="1:9" ht="29.25" customHeight="1">
      <c r="A28" s="40" t="s">
        <v>649</v>
      </c>
      <c r="B28" s="68" t="s">
        <v>100</v>
      </c>
      <c r="C28" s="42" t="s">
        <v>165</v>
      </c>
      <c r="D28" s="94" t="s">
        <v>80</v>
      </c>
      <c r="E28" s="326">
        <f>[4]BOQ!$AB$32</f>
        <v>5444.9909660776284</v>
      </c>
      <c r="F28" s="327">
        <f>[4]BOQ!$AC$32</f>
        <v>2206.71</v>
      </c>
      <c r="G28" s="73">
        <f t="shared" si="1"/>
        <v>12015516.014753163</v>
      </c>
      <c r="H28" s="41"/>
      <c r="I28" s="9"/>
    </row>
    <row r="29" spans="1:9" ht="159" customHeight="1">
      <c r="A29" s="40" t="s">
        <v>650</v>
      </c>
      <c r="B29" s="85"/>
      <c r="C29" s="42" t="s">
        <v>625</v>
      </c>
      <c r="D29" s="95" t="s">
        <v>93</v>
      </c>
      <c r="E29" s="326">
        <f>[4]BOQ!$AB$20</f>
        <v>1603.8000000000002</v>
      </c>
      <c r="F29" s="327">
        <f>[4]BOQ!$AC$20</f>
        <v>878.65</v>
      </c>
      <c r="G29" s="73">
        <f t="shared" si="1"/>
        <v>1409178.87</v>
      </c>
      <c r="H29" s="41"/>
      <c r="I29" s="9"/>
    </row>
    <row r="30" spans="1:9" ht="30.75" customHeight="1">
      <c r="A30" s="40" t="s">
        <v>651</v>
      </c>
      <c r="B30" s="86">
        <v>14.9</v>
      </c>
      <c r="C30" s="42" t="s">
        <v>166</v>
      </c>
      <c r="D30" s="95" t="s">
        <v>146</v>
      </c>
      <c r="E30" s="326">
        <f>[4]BOQ!$AB$26</f>
        <v>166</v>
      </c>
      <c r="F30" s="327">
        <f>[4]BOQ!$AC$26</f>
        <v>1058.42</v>
      </c>
      <c r="G30" s="73">
        <f t="shared" si="1"/>
        <v>175697.72</v>
      </c>
      <c r="H30" s="41"/>
      <c r="I30" s="9"/>
    </row>
    <row r="31" spans="1:9" ht="76.5">
      <c r="A31" s="40" t="s">
        <v>652</v>
      </c>
      <c r="B31" s="86">
        <v>15.2</v>
      </c>
      <c r="C31" s="328" t="s">
        <v>643</v>
      </c>
      <c r="D31" s="94" t="s">
        <v>80</v>
      </c>
      <c r="E31" s="326">
        <f>[4]BOQ!$AB$35</f>
        <v>3312.09</v>
      </c>
      <c r="F31" s="327">
        <f>[4]BOQ!$AC$35</f>
        <v>3236.22</v>
      </c>
      <c r="G31" s="73">
        <f t="shared" si="1"/>
        <v>10718651.899800001</v>
      </c>
      <c r="H31" s="41"/>
    </row>
    <row r="32" spans="1:9" ht="54" customHeight="1">
      <c r="A32" s="40" t="s">
        <v>653</v>
      </c>
      <c r="B32" s="85" t="s">
        <v>167</v>
      </c>
      <c r="C32" s="42" t="s">
        <v>168</v>
      </c>
      <c r="D32" s="94" t="s">
        <v>146</v>
      </c>
      <c r="E32" s="326"/>
      <c r="F32" s="327"/>
      <c r="G32" s="73">
        <f t="shared" si="1"/>
        <v>0</v>
      </c>
      <c r="H32" s="41"/>
    </row>
    <row r="33" spans="1:10" ht="63.75">
      <c r="A33" s="40" t="s">
        <v>654</v>
      </c>
      <c r="B33" s="85">
        <v>14.16</v>
      </c>
      <c r="C33" s="47" t="s">
        <v>169</v>
      </c>
      <c r="D33" s="94" t="s">
        <v>101</v>
      </c>
      <c r="E33" s="326">
        <v>0</v>
      </c>
      <c r="F33" s="327">
        <v>0</v>
      </c>
      <c r="G33" s="73">
        <f t="shared" si="1"/>
        <v>0</v>
      </c>
      <c r="H33" s="41"/>
    </row>
    <row r="34" spans="1:10" ht="67.5" customHeight="1">
      <c r="A34" s="40" t="s">
        <v>655</v>
      </c>
      <c r="B34" s="86">
        <v>13.8</v>
      </c>
      <c r="C34" s="47" t="s">
        <v>170</v>
      </c>
      <c r="D34" s="94" t="s">
        <v>146</v>
      </c>
      <c r="E34" s="326">
        <f>[4]BOQ!$AB$28</f>
        <v>830</v>
      </c>
      <c r="F34" s="327">
        <f>[4]BOQ!$AC$28</f>
        <v>349.97</v>
      </c>
      <c r="G34" s="73">
        <f t="shared" si="1"/>
        <v>290475.10000000003</v>
      </c>
      <c r="H34" s="41"/>
    </row>
    <row r="35" spans="1:10" ht="43.5" customHeight="1">
      <c r="A35" s="40" t="s">
        <v>656</v>
      </c>
      <c r="B35" s="86" t="s">
        <v>171</v>
      </c>
      <c r="C35" s="47" t="s">
        <v>172</v>
      </c>
      <c r="D35" s="94"/>
      <c r="E35" s="326"/>
      <c r="F35" s="327"/>
      <c r="G35" s="73"/>
      <c r="H35" s="41"/>
    </row>
    <row r="36" spans="1:10" ht="15" customHeight="1">
      <c r="A36" s="40" t="s">
        <v>20</v>
      </c>
      <c r="B36" s="86"/>
      <c r="C36" s="43" t="s">
        <v>173</v>
      </c>
      <c r="D36" s="94" t="s">
        <v>80</v>
      </c>
      <c r="E36" s="326"/>
      <c r="F36" s="327"/>
      <c r="G36" s="73">
        <f>F36*E36</f>
        <v>0</v>
      </c>
      <c r="H36" s="41"/>
    </row>
    <row r="37" spans="1:10" ht="39.75" customHeight="1">
      <c r="A37" s="54" t="s">
        <v>657</v>
      </c>
      <c r="B37" s="57" t="s">
        <v>197</v>
      </c>
      <c r="C37" s="55" t="s">
        <v>198</v>
      </c>
      <c r="D37" s="71" t="s">
        <v>101</v>
      </c>
      <c r="E37" s="326"/>
      <c r="F37" s="327"/>
      <c r="G37" s="73">
        <f>F37*E37</f>
        <v>0</v>
      </c>
      <c r="H37" s="204">
        <v>272</v>
      </c>
      <c r="I37" s="57" t="s">
        <v>197</v>
      </c>
      <c r="J37" s="50"/>
    </row>
    <row r="38" spans="1:10" ht="67.5" customHeight="1">
      <c r="A38" s="54" t="s">
        <v>658</v>
      </c>
      <c r="B38" s="57"/>
      <c r="C38" s="91" t="s">
        <v>634</v>
      </c>
      <c r="D38" s="61" t="s">
        <v>208</v>
      </c>
      <c r="E38" s="326">
        <v>0</v>
      </c>
      <c r="F38" s="327">
        <v>0</v>
      </c>
      <c r="G38" s="73">
        <f t="shared" ref="G38:G44" si="2">E38*F38</f>
        <v>0</v>
      </c>
      <c r="H38" s="204"/>
      <c r="I38" s="329"/>
      <c r="J38" s="50"/>
    </row>
    <row r="39" spans="1:10" ht="66.75" customHeight="1">
      <c r="A39" s="54" t="s">
        <v>659</v>
      </c>
      <c r="B39" s="57"/>
      <c r="C39" s="91" t="s">
        <v>635</v>
      </c>
      <c r="D39" s="61" t="s">
        <v>208</v>
      </c>
      <c r="E39" s="326"/>
      <c r="F39" s="327"/>
      <c r="G39" s="73">
        <f t="shared" si="2"/>
        <v>0</v>
      </c>
      <c r="H39" s="204"/>
      <c r="I39" s="329"/>
      <c r="J39" s="50"/>
    </row>
    <row r="40" spans="1:10" ht="69" customHeight="1">
      <c r="A40" s="54" t="s">
        <v>660</v>
      </c>
      <c r="B40" s="57"/>
      <c r="C40" s="91" t="s">
        <v>636</v>
      </c>
      <c r="D40" s="61" t="s">
        <v>101</v>
      </c>
      <c r="E40" s="326">
        <v>0</v>
      </c>
      <c r="F40" s="327">
        <v>0</v>
      </c>
      <c r="G40" s="73">
        <f t="shared" si="2"/>
        <v>0</v>
      </c>
      <c r="H40" s="204"/>
      <c r="I40" s="329"/>
      <c r="J40" s="50"/>
    </row>
    <row r="41" spans="1:10" ht="85.5" customHeight="1">
      <c r="A41" s="54" t="s">
        <v>661</v>
      </c>
      <c r="B41" s="57"/>
      <c r="C41" s="55" t="s">
        <v>632</v>
      </c>
      <c r="D41" s="71" t="s">
        <v>80</v>
      </c>
      <c r="E41" s="326">
        <v>0</v>
      </c>
      <c r="F41" s="327">
        <v>0</v>
      </c>
      <c r="G41" s="73">
        <f t="shared" si="2"/>
        <v>0</v>
      </c>
      <c r="H41" s="204"/>
      <c r="I41" s="329"/>
      <c r="J41" s="50"/>
    </row>
    <row r="42" spans="1:10" ht="39.75" customHeight="1">
      <c r="A42" s="54" t="s">
        <v>662</v>
      </c>
      <c r="B42" s="57"/>
      <c r="C42" s="55" t="s">
        <v>644</v>
      </c>
      <c r="D42" s="71" t="s">
        <v>80</v>
      </c>
      <c r="E42" s="326">
        <f>[4]BOQ!$AB$22</f>
        <v>226.94999999999993</v>
      </c>
      <c r="F42" s="327">
        <f>[4]BOQ!$AC$22</f>
        <v>12581.56</v>
      </c>
      <c r="G42" s="73">
        <f t="shared" si="2"/>
        <v>2855385.041999999</v>
      </c>
      <c r="H42" s="204"/>
      <c r="I42" s="329"/>
      <c r="J42" s="50"/>
    </row>
    <row r="43" spans="1:10" ht="39.75" customHeight="1">
      <c r="A43" s="54" t="s">
        <v>663</v>
      </c>
      <c r="B43" s="57"/>
      <c r="C43" s="55" t="s">
        <v>682</v>
      </c>
      <c r="D43" s="49" t="s">
        <v>80</v>
      </c>
      <c r="E43" s="326">
        <f>[4]BOQ!$AB$24</f>
        <v>605.19999999999982</v>
      </c>
      <c r="F43" s="327">
        <f>[4]BOQ!$AC$24</f>
        <v>4770.97</v>
      </c>
      <c r="G43" s="73">
        <f t="shared" si="2"/>
        <v>2887391.0439999993</v>
      </c>
      <c r="H43" s="204"/>
      <c r="I43" s="329"/>
      <c r="J43" s="50"/>
    </row>
    <row r="44" spans="1:10" ht="151.5" customHeight="1">
      <c r="A44" s="54" t="s">
        <v>664</v>
      </c>
      <c r="B44" s="57"/>
      <c r="C44" s="55" t="s">
        <v>624</v>
      </c>
      <c r="D44" s="71" t="s">
        <v>101</v>
      </c>
      <c r="E44" s="326"/>
      <c r="F44" s="327"/>
      <c r="G44" s="73">
        <f t="shared" si="2"/>
        <v>0</v>
      </c>
      <c r="H44" s="204"/>
      <c r="I44" s="329"/>
      <c r="J44" s="50"/>
    </row>
    <row r="45" spans="1:10" ht="39.75" customHeight="1">
      <c r="A45" s="54" t="s">
        <v>665</v>
      </c>
      <c r="B45" s="101"/>
      <c r="C45" s="51" t="s">
        <v>192</v>
      </c>
      <c r="D45" s="49"/>
      <c r="E45" s="326"/>
      <c r="F45" s="327"/>
      <c r="G45" s="73"/>
      <c r="H45" s="204"/>
      <c r="I45" s="329"/>
      <c r="J45" s="50"/>
    </row>
    <row r="46" spans="1:10" ht="39.75" customHeight="1">
      <c r="A46" s="54" t="s">
        <v>77</v>
      </c>
      <c r="B46" s="101"/>
      <c r="C46" s="51" t="s">
        <v>683</v>
      </c>
      <c r="D46" s="49" t="s">
        <v>80</v>
      </c>
      <c r="E46" s="326">
        <f>[4]BOQ!$AB$16</f>
        <v>616.3599999999999</v>
      </c>
      <c r="F46" s="327">
        <f>[4]BOQ!$AC$16</f>
        <v>9425.23</v>
      </c>
      <c r="G46" s="73">
        <f>E46*F46</f>
        <v>5809334.7627999987</v>
      </c>
      <c r="H46" s="204"/>
      <c r="I46" s="329"/>
      <c r="J46" s="50"/>
    </row>
    <row r="47" spans="1:10" ht="39.75" customHeight="1">
      <c r="A47" s="54" t="s">
        <v>81</v>
      </c>
      <c r="B47" s="60" t="s">
        <v>193</v>
      </c>
      <c r="C47" s="51" t="s">
        <v>645</v>
      </c>
      <c r="D47" s="71" t="s">
        <v>80</v>
      </c>
      <c r="E47" s="326">
        <v>0</v>
      </c>
      <c r="F47" s="327">
        <v>0</v>
      </c>
      <c r="G47" s="73">
        <f>E47*F47</f>
        <v>0</v>
      </c>
      <c r="H47" s="204"/>
      <c r="I47" s="329"/>
      <c r="J47" s="50"/>
    </row>
    <row r="48" spans="1:10" ht="25.5">
      <c r="A48" s="54" t="s">
        <v>665</v>
      </c>
      <c r="B48" s="2"/>
      <c r="C48" s="3" t="s">
        <v>684</v>
      </c>
      <c r="D48" s="17" t="s">
        <v>101</v>
      </c>
      <c r="E48" s="326">
        <f>[4]BOQ!$AB$33</f>
        <v>801.90000000000009</v>
      </c>
      <c r="F48" s="327">
        <f>[4]BOQ!$AC$33</f>
        <v>17</v>
      </c>
      <c r="G48" s="73">
        <f>E48*F48</f>
        <v>13632.300000000001</v>
      </c>
      <c r="H48" s="204"/>
      <c r="I48" s="329"/>
      <c r="J48" s="50"/>
    </row>
    <row r="49" spans="1:9" ht="28.5" customHeight="1">
      <c r="A49" s="81"/>
      <c r="B49" s="97"/>
      <c r="C49" s="88" t="s">
        <v>433</v>
      </c>
      <c r="D49" s="81"/>
      <c r="E49" s="81"/>
      <c r="F49" s="249"/>
      <c r="G49" s="74">
        <f>SUM(G6:G48)</f>
        <v>120112749.18014035</v>
      </c>
      <c r="H49" s="41"/>
    </row>
    <row r="50" spans="1:9">
      <c r="A50" s="82"/>
      <c r="B50" s="17"/>
      <c r="C50" s="205"/>
      <c r="D50" s="136"/>
      <c r="E50" s="136"/>
      <c r="F50" s="250"/>
      <c r="G50" s="79"/>
      <c r="H50" s="203" t="s">
        <v>174</v>
      </c>
      <c r="I50" s="48">
        <f>G49/COUNT('[6]BOX (sort)'!B$1:B$65536)</f>
        <v>286665.27250630152</v>
      </c>
    </row>
    <row r="53" spans="1:9">
      <c r="H53" s="48">
        <v>1189747466</v>
      </c>
    </row>
  </sheetData>
  <mergeCells count="1">
    <mergeCell ref="A2:E2"/>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6"/>
  <sheetViews>
    <sheetView view="pageBreakPreview" topLeftCell="A81" zoomScaleSheetLayoutView="100" workbookViewId="0">
      <selection activeCell="G86" sqref="G86"/>
    </sheetView>
  </sheetViews>
  <sheetFormatPr defaultRowHeight="15"/>
  <cols>
    <col min="3" max="3" width="42" customWidth="1"/>
    <col min="5" max="5" width="10.28515625" bestFit="1" customWidth="1"/>
    <col min="6" max="6" width="10.140625" customWidth="1"/>
    <col min="7" max="7" width="17.28515625" customWidth="1"/>
    <col min="8" max="9" width="9.140625" style="296"/>
    <col min="11" max="11" width="11" bestFit="1" customWidth="1"/>
    <col min="12" max="12" width="14.42578125" customWidth="1"/>
  </cols>
  <sheetData>
    <row r="1" spans="1:12" s="10" customFormat="1" ht="12.75">
      <c r="A1" s="18"/>
      <c r="B1" s="37"/>
      <c r="C1" s="87"/>
      <c r="D1" s="22"/>
      <c r="E1" s="22"/>
      <c r="F1" s="21"/>
      <c r="G1" s="21"/>
      <c r="H1" s="48"/>
      <c r="I1" s="23"/>
    </row>
    <row r="2" spans="1:12" s="10" customFormat="1" ht="26.25" customHeight="1">
      <c r="A2" s="375" t="s">
        <v>686</v>
      </c>
      <c r="B2" s="375"/>
      <c r="C2" s="375"/>
      <c r="D2" s="375"/>
      <c r="E2" s="375"/>
      <c r="F2" s="21"/>
      <c r="G2" s="224" t="s">
        <v>675</v>
      </c>
      <c r="H2" s="48"/>
      <c r="I2" s="23"/>
    </row>
    <row r="3" spans="1:12" s="10" customFormat="1" ht="12.75">
      <c r="A3" s="26"/>
      <c r="B3" s="26"/>
      <c r="C3" s="11"/>
      <c r="D3" s="26"/>
      <c r="E3" s="26"/>
      <c r="F3" s="62"/>
      <c r="G3" s="62"/>
      <c r="H3" s="293"/>
      <c r="I3" s="23"/>
    </row>
    <row r="4" spans="1:12" s="24" customFormat="1" ht="38.25">
      <c r="A4" s="26" t="s">
        <v>70</v>
      </c>
      <c r="B4" s="26" t="s">
        <v>720</v>
      </c>
      <c r="C4" s="11" t="s">
        <v>71</v>
      </c>
      <c r="D4" s="26" t="s">
        <v>72</v>
      </c>
      <c r="E4" s="26" t="s">
        <v>73</v>
      </c>
      <c r="F4" s="26" t="s">
        <v>74</v>
      </c>
      <c r="G4" s="63" t="s">
        <v>75</v>
      </c>
      <c r="H4" s="294"/>
      <c r="I4" s="23"/>
    </row>
    <row r="5" spans="1:12">
      <c r="A5" s="83" t="s">
        <v>434</v>
      </c>
      <c r="B5" s="295"/>
      <c r="C5" s="80" t="s">
        <v>435</v>
      </c>
      <c r="D5" s="80"/>
      <c r="E5" s="80"/>
      <c r="F5" s="80"/>
      <c r="G5" s="80"/>
    </row>
    <row r="6" spans="1:12" ht="76.5">
      <c r="A6" s="49" t="s">
        <v>436</v>
      </c>
      <c r="B6" s="60"/>
      <c r="C6" s="51" t="s">
        <v>175</v>
      </c>
      <c r="D6" s="61"/>
      <c r="E6" s="207"/>
      <c r="F6" s="75"/>
      <c r="G6" s="76"/>
    </row>
    <row r="7" spans="1:12" ht="25.5">
      <c r="A7" s="49" t="s">
        <v>77</v>
      </c>
      <c r="B7" s="57" t="s">
        <v>176</v>
      </c>
      <c r="C7" s="51" t="s">
        <v>177</v>
      </c>
      <c r="D7" s="61" t="s">
        <v>80</v>
      </c>
      <c r="E7" s="99"/>
      <c r="F7" s="99"/>
      <c r="G7" s="298"/>
      <c r="I7" s="299"/>
      <c r="J7" s="300"/>
    </row>
    <row r="8" spans="1:12" ht="25.5">
      <c r="A8" s="49" t="s">
        <v>81</v>
      </c>
      <c r="B8" s="57" t="s">
        <v>178</v>
      </c>
      <c r="C8" s="51" t="s">
        <v>179</v>
      </c>
      <c r="D8" s="61" t="s">
        <v>80</v>
      </c>
      <c r="E8" s="297"/>
      <c r="F8" s="297"/>
      <c r="G8" s="298">
        <f t="shared" ref="G8:G14" si="0">IF(E8="Nil","   -  ",E8*F8)</f>
        <v>0</v>
      </c>
      <c r="I8" s="299"/>
      <c r="J8" s="300"/>
    </row>
    <row r="9" spans="1:12" ht="102">
      <c r="A9" s="49" t="s">
        <v>84</v>
      </c>
      <c r="B9" s="57" t="s">
        <v>180</v>
      </c>
      <c r="C9" s="51" t="s">
        <v>288</v>
      </c>
      <c r="D9" s="61" t="s">
        <v>80</v>
      </c>
      <c r="E9" s="297">
        <f>[7]BOQ!$G$7</f>
        <v>536.26</v>
      </c>
      <c r="F9" s="297">
        <f>[7]BOQ!$L$7</f>
        <v>340.4</v>
      </c>
      <c r="G9" s="298">
        <f>IF(E9="Nil","   -  ",E9*F9)</f>
        <v>182542.90399999998</v>
      </c>
      <c r="I9" s="299"/>
      <c r="J9" s="300"/>
    </row>
    <row r="10" spans="1:12" ht="38.25">
      <c r="A10" s="49" t="s">
        <v>437</v>
      </c>
      <c r="B10" s="99" t="s">
        <v>157</v>
      </c>
      <c r="C10" s="53" t="s">
        <v>181</v>
      </c>
      <c r="D10" s="49" t="s">
        <v>80</v>
      </c>
      <c r="E10" s="297">
        <f>[7]BOQ!$G$25</f>
        <v>9.66</v>
      </c>
      <c r="F10" s="99">
        <f>[7]BOQ!$L$25</f>
        <v>6879.72</v>
      </c>
      <c r="G10" s="298">
        <f t="shared" si="0"/>
        <v>66458.095200000011</v>
      </c>
      <c r="I10" s="299"/>
      <c r="J10" s="300"/>
    </row>
    <row r="11" spans="1:12" ht="38.25">
      <c r="A11" s="49" t="s">
        <v>438</v>
      </c>
      <c r="B11" s="100">
        <v>12.8</v>
      </c>
      <c r="C11" s="53" t="s">
        <v>181</v>
      </c>
      <c r="D11" s="49"/>
      <c r="E11" s="297"/>
      <c r="F11" s="297"/>
      <c r="G11" s="298">
        <f t="shared" si="0"/>
        <v>0</v>
      </c>
      <c r="I11" s="299"/>
      <c r="J11" s="300"/>
    </row>
    <row r="12" spans="1:12">
      <c r="A12" s="49" t="s">
        <v>77</v>
      </c>
      <c r="B12" s="100"/>
      <c r="C12" s="51" t="s">
        <v>185</v>
      </c>
      <c r="D12" s="49" t="s">
        <v>80</v>
      </c>
      <c r="E12" s="99">
        <f>[7]BOQ!$G$12</f>
        <v>171.34</v>
      </c>
      <c r="F12" s="99">
        <f>[7]BOQ!$L$12</f>
        <v>8188.25</v>
      </c>
      <c r="G12" s="298">
        <f t="shared" si="0"/>
        <v>1402974.7550000001</v>
      </c>
      <c r="I12" s="299"/>
      <c r="J12" s="300"/>
    </row>
    <row r="13" spans="1:12">
      <c r="A13" s="49" t="s">
        <v>81</v>
      </c>
      <c r="B13" s="100"/>
      <c r="C13" s="51" t="s">
        <v>187</v>
      </c>
      <c r="D13" s="49" t="s">
        <v>80</v>
      </c>
      <c r="E13" s="99"/>
      <c r="F13" s="99"/>
      <c r="G13" s="298"/>
      <c r="I13" s="299"/>
      <c r="J13" s="300"/>
    </row>
    <row r="14" spans="1:12">
      <c r="A14" s="49" t="s">
        <v>84</v>
      </c>
      <c r="B14" s="60" t="s">
        <v>182</v>
      </c>
      <c r="C14" s="51" t="s">
        <v>309</v>
      </c>
      <c r="D14" s="49" t="s">
        <v>80</v>
      </c>
      <c r="E14" s="297"/>
      <c r="F14" s="297"/>
      <c r="G14" s="298">
        <f t="shared" si="0"/>
        <v>0</v>
      </c>
      <c r="I14" s="299"/>
      <c r="J14" s="300"/>
    </row>
    <row r="15" spans="1:12" s="10" customFormat="1" ht="38.25">
      <c r="A15" s="54" t="s">
        <v>439</v>
      </c>
      <c r="B15" s="101">
        <v>13.5</v>
      </c>
      <c r="C15" s="51" t="s">
        <v>183</v>
      </c>
      <c r="D15" s="49"/>
      <c r="E15" s="301"/>
      <c r="F15" s="301"/>
      <c r="G15" s="298"/>
      <c r="H15" s="302"/>
      <c r="I15" s="299"/>
      <c r="J15" s="300"/>
      <c r="L15"/>
    </row>
    <row r="16" spans="1:12" s="10" customFormat="1">
      <c r="A16" s="49" t="s">
        <v>77</v>
      </c>
      <c r="B16" s="60" t="s">
        <v>184</v>
      </c>
      <c r="C16" s="51" t="s">
        <v>185</v>
      </c>
      <c r="D16" s="49" t="s">
        <v>80</v>
      </c>
      <c r="E16" s="99">
        <f>[7]BOQ!$G$16</f>
        <v>114.66</v>
      </c>
      <c r="F16" s="325">
        <f>[7]BOQ!$L$16</f>
        <v>8681.52</v>
      </c>
      <c r="G16" s="298">
        <f>IF(E16="Nil","   -  ",E16*F16)</f>
        <v>995423.08319999999</v>
      </c>
      <c r="H16" s="302"/>
      <c r="I16" s="299"/>
      <c r="J16" s="300"/>
      <c r="L16"/>
    </row>
    <row r="17" spans="1:12" s="10" customFormat="1">
      <c r="A17" s="49" t="s">
        <v>81</v>
      </c>
      <c r="B17" s="60" t="s">
        <v>186</v>
      </c>
      <c r="C17" s="51" t="s">
        <v>187</v>
      </c>
      <c r="D17" s="49" t="s">
        <v>80</v>
      </c>
      <c r="E17" s="99">
        <f>[7]BOQ!$G$18</f>
        <v>11.440000000000001</v>
      </c>
      <c r="F17" s="325">
        <f>[7]BOQ!$L$18</f>
        <v>8716.2900000000009</v>
      </c>
      <c r="G17" s="298">
        <f t="shared" ref="G17:G39" si="1">IF(E17="Nil","   -  ",E17*F17)</f>
        <v>99714.357600000018</v>
      </c>
      <c r="H17" s="302"/>
      <c r="I17" s="299"/>
      <c r="J17" s="300"/>
      <c r="L17"/>
    </row>
    <row r="18" spans="1:12" s="10" customFormat="1" ht="25.5">
      <c r="A18" s="49" t="s">
        <v>84</v>
      </c>
      <c r="B18" s="60" t="s">
        <v>188</v>
      </c>
      <c r="C18" s="51" t="s">
        <v>189</v>
      </c>
      <c r="D18" s="49" t="s">
        <v>80</v>
      </c>
      <c r="E18" s="297"/>
      <c r="F18" s="297"/>
      <c r="G18" s="298">
        <f t="shared" si="1"/>
        <v>0</v>
      </c>
      <c r="H18" s="302"/>
      <c r="I18" s="299"/>
      <c r="J18" s="300"/>
      <c r="L18"/>
    </row>
    <row r="19" spans="1:12" s="10" customFormat="1" ht="25.5">
      <c r="A19" s="49"/>
      <c r="B19" s="60" t="s">
        <v>190</v>
      </c>
      <c r="C19" s="51" t="s">
        <v>191</v>
      </c>
      <c r="D19" s="49" t="s">
        <v>80</v>
      </c>
      <c r="E19" s="297" t="s">
        <v>440</v>
      </c>
      <c r="F19" s="297"/>
      <c r="G19" s="298" t="str">
        <f t="shared" si="1"/>
        <v xml:space="preserve">   -  </v>
      </c>
      <c r="H19" s="302"/>
      <c r="I19" s="299"/>
      <c r="J19" s="300"/>
      <c r="L19"/>
    </row>
    <row r="20" spans="1:12" ht="51">
      <c r="A20" s="49" t="s">
        <v>441</v>
      </c>
      <c r="B20" s="99" t="s">
        <v>159</v>
      </c>
      <c r="C20" s="55" t="s">
        <v>195</v>
      </c>
      <c r="D20" s="49" t="s">
        <v>161</v>
      </c>
      <c r="E20" s="99">
        <f>[7]BOQ!$G$23</f>
        <v>55.260000000000005</v>
      </c>
      <c r="F20" s="297">
        <f>[7]BOQ!$L$23</f>
        <v>61124.44</v>
      </c>
      <c r="G20" s="298">
        <f t="shared" si="1"/>
        <v>3377736.5544000003</v>
      </c>
      <c r="I20" s="299"/>
      <c r="J20" s="300"/>
    </row>
    <row r="21" spans="1:12" ht="51">
      <c r="A21" s="49" t="s">
        <v>442</v>
      </c>
      <c r="B21" s="57" t="s">
        <v>213</v>
      </c>
      <c r="C21" s="55" t="s">
        <v>214</v>
      </c>
      <c r="D21" s="49" t="s">
        <v>80</v>
      </c>
      <c r="E21" s="297"/>
      <c r="F21" s="297"/>
      <c r="G21" s="298">
        <f t="shared" si="1"/>
        <v>0</v>
      </c>
      <c r="I21" s="299"/>
      <c r="J21" s="300"/>
    </row>
    <row r="22" spans="1:12" ht="38.25">
      <c r="A22" s="49" t="s">
        <v>443</v>
      </c>
      <c r="B22" s="57" t="s">
        <v>215</v>
      </c>
      <c r="C22" s="53" t="s">
        <v>216</v>
      </c>
      <c r="D22" s="49" t="s">
        <v>80</v>
      </c>
      <c r="E22" s="297">
        <f>[7]BOQ!$G$9</f>
        <v>25.54</v>
      </c>
      <c r="F22" s="297">
        <f>[7]BOQ!$L$9</f>
        <v>6879.72</v>
      </c>
      <c r="G22" s="298">
        <f t="shared" si="1"/>
        <v>175708.04879999999</v>
      </c>
      <c r="I22" s="299"/>
      <c r="J22" s="300"/>
    </row>
    <row r="23" spans="1:12" ht="76.5">
      <c r="A23" s="49" t="s">
        <v>444</v>
      </c>
      <c r="B23" s="57" t="s">
        <v>217</v>
      </c>
      <c r="C23" s="58" t="s">
        <v>218</v>
      </c>
      <c r="D23" s="71" t="s">
        <v>101</v>
      </c>
      <c r="E23" s="297"/>
      <c r="F23" s="297"/>
      <c r="G23" s="298">
        <f t="shared" si="1"/>
        <v>0</v>
      </c>
      <c r="I23" s="299"/>
      <c r="J23" s="300"/>
    </row>
    <row r="24" spans="1:12" ht="63.75">
      <c r="A24" s="49" t="s">
        <v>445</v>
      </c>
      <c r="B24" s="99" t="s">
        <v>446</v>
      </c>
      <c r="C24" s="59" t="s">
        <v>219</v>
      </c>
      <c r="D24" s="61"/>
      <c r="E24" s="301"/>
      <c r="F24" s="301"/>
      <c r="G24" s="298">
        <f t="shared" si="1"/>
        <v>0</v>
      </c>
      <c r="I24" s="299"/>
      <c r="J24" s="300"/>
    </row>
    <row r="25" spans="1:12">
      <c r="A25" s="52" t="s">
        <v>77</v>
      </c>
      <c r="B25" s="99"/>
      <c r="C25" s="51" t="s">
        <v>220</v>
      </c>
      <c r="D25" s="61" t="s">
        <v>221</v>
      </c>
      <c r="E25" s="297"/>
      <c r="F25" s="297"/>
      <c r="G25" s="298">
        <f t="shared" si="1"/>
        <v>0</v>
      </c>
      <c r="I25" s="299"/>
      <c r="J25" s="300"/>
    </row>
    <row r="26" spans="1:12">
      <c r="A26" s="52" t="s">
        <v>81</v>
      </c>
      <c r="B26" s="99"/>
      <c r="C26" s="51" t="s">
        <v>222</v>
      </c>
      <c r="D26" s="61" t="s">
        <v>221</v>
      </c>
      <c r="E26" s="297"/>
      <c r="F26" s="297"/>
      <c r="G26" s="298">
        <f t="shared" si="1"/>
        <v>0</v>
      </c>
      <c r="I26" s="299"/>
      <c r="J26" s="300"/>
    </row>
    <row r="27" spans="1:12" ht="38.25">
      <c r="A27" s="54" t="s">
        <v>447</v>
      </c>
      <c r="B27" s="99" t="s">
        <v>157</v>
      </c>
      <c r="C27" s="53" t="s">
        <v>181</v>
      </c>
      <c r="D27" s="49" t="s">
        <v>80</v>
      </c>
      <c r="E27" s="297"/>
      <c r="F27" s="297"/>
      <c r="G27" s="298">
        <f t="shared" si="1"/>
        <v>0</v>
      </c>
      <c r="I27" s="299"/>
      <c r="J27" s="300"/>
    </row>
    <row r="28" spans="1:12" ht="38.25">
      <c r="A28" s="54" t="s">
        <v>448</v>
      </c>
      <c r="B28" s="101">
        <v>13.5</v>
      </c>
      <c r="C28" s="51" t="s">
        <v>183</v>
      </c>
      <c r="D28" s="49"/>
      <c r="E28" s="297"/>
      <c r="F28" s="297"/>
      <c r="G28" s="298">
        <f t="shared" si="1"/>
        <v>0</v>
      </c>
      <c r="I28" s="299"/>
      <c r="J28" s="300"/>
    </row>
    <row r="29" spans="1:12" ht="25.5">
      <c r="A29" s="49" t="s">
        <v>77</v>
      </c>
      <c r="B29" s="60" t="s">
        <v>190</v>
      </c>
      <c r="C29" s="51" t="s">
        <v>191</v>
      </c>
      <c r="D29" s="49" t="s">
        <v>80</v>
      </c>
      <c r="E29" s="297"/>
      <c r="F29" s="297"/>
      <c r="G29" s="298">
        <f t="shared" si="1"/>
        <v>0</v>
      </c>
      <c r="I29" s="299"/>
      <c r="J29" s="300"/>
    </row>
    <row r="30" spans="1:12" ht="51">
      <c r="A30" s="54" t="s">
        <v>449</v>
      </c>
      <c r="B30" s="99" t="s">
        <v>159</v>
      </c>
      <c r="C30" s="55" t="s">
        <v>195</v>
      </c>
      <c r="D30" s="49" t="s">
        <v>161</v>
      </c>
      <c r="E30" s="297"/>
      <c r="F30" s="297"/>
      <c r="G30" s="298">
        <f t="shared" si="1"/>
        <v>0</v>
      </c>
      <c r="I30" s="299"/>
      <c r="J30" s="300"/>
    </row>
    <row r="31" spans="1:12" ht="89.25">
      <c r="A31" s="54" t="s">
        <v>450</v>
      </c>
      <c r="B31" s="104">
        <v>13.8</v>
      </c>
      <c r="C31" s="90" t="s">
        <v>210</v>
      </c>
      <c r="D31" s="71" t="s">
        <v>146</v>
      </c>
      <c r="E31" s="99">
        <f>[7]BOQ!$G$39</f>
        <v>88</v>
      </c>
      <c r="F31" s="99">
        <f>[7]BOQ!$L$39</f>
        <v>349.97</v>
      </c>
      <c r="G31" s="298">
        <f t="shared" si="1"/>
        <v>30797.360000000001</v>
      </c>
      <c r="I31" s="299"/>
      <c r="J31" s="300"/>
    </row>
    <row r="32" spans="1:12" ht="51">
      <c r="A32" s="54" t="s">
        <v>451</v>
      </c>
      <c r="B32" s="60" t="s">
        <v>100</v>
      </c>
      <c r="C32" s="59" t="s">
        <v>211</v>
      </c>
      <c r="D32" s="60" t="s">
        <v>80</v>
      </c>
      <c r="E32" s="99">
        <f>[7]BOQ!$G$43</f>
        <v>145.04</v>
      </c>
      <c r="F32" s="99">
        <f>[7]BOQ!$L$43</f>
        <v>2206.71</v>
      </c>
      <c r="G32" s="298">
        <f t="shared" si="1"/>
        <v>320061.21840000001</v>
      </c>
      <c r="I32" s="299"/>
      <c r="J32" s="300"/>
    </row>
    <row r="33" spans="1:10" ht="127.5">
      <c r="A33" s="54" t="s">
        <v>452</v>
      </c>
      <c r="B33" s="99">
        <v>13.1</v>
      </c>
      <c r="C33" s="59" t="s">
        <v>212</v>
      </c>
      <c r="D33" s="49" t="s">
        <v>80</v>
      </c>
      <c r="E33" s="99">
        <f>[7]BOQ!$G$41</f>
        <v>87.02</v>
      </c>
      <c r="F33" s="297">
        <f>[7]BOQ!$L$41</f>
        <v>3490.71</v>
      </c>
      <c r="G33" s="298">
        <f t="shared" si="1"/>
        <v>303761.58419999998</v>
      </c>
      <c r="I33" s="299"/>
      <c r="J33" s="300"/>
    </row>
    <row r="34" spans="1:10" ht="89.25">
      <c r="A34" s="54" t="s">
        <v>666</v>
      </c>
      <c r="B34" s="99"/>
      <c r="C34" s="59" t="s">
        <v>632</v>
      </c>
      <c r="D34" s="49" t="s">
        <v>80</v>
      </c>
      <c r="E34" s="99">
        <f>[7]BOQ!$G$50</f>
        <v>127.50038736838917</v>
      </c>
      <c r="F34" s="297">
        <f>[7]BOQ!$L$50</f>
        <v>1482.69</v>
      </c>
      <c r="G34" s="298">
        <f t="shared" si="1"/>
        <v>189043.54934723696</v>
      </c>
      <c r="I34" s="299"/>
      <c r="J34" s="300"/>
    </row>
    <row r="35" spans="1:10" ht="89.25">
      <c r="A35" s="54" t="s">
        <v>667</v>
      </c>
      <c r="B35" s="99"/>
      <c r="C35" s="59" t="s">
        <v>633</v>
      </c>
      <c r="D35" s="49" t="s">
        <v>80</v>
      </c>
      <c r="E35" s="99">
        <f>[7]BOQ!$G$52</f>
        <v>255.00077473677834</v>
      </c>
      <c r="F35" s="297">
        <f>[7]BOQ!$L$52</f>
        <v>3236.22</v>
      </c>
      <c r="G35" s="298">
        <f t="shared" si="1"/>
        <v>825238.60721865669</v>
      </c>
      <c r="I35" s="299"/>
      <c r="J35" s="300"/>
    </row>
    <row r="36" spans="1:10" ht="114.75">
      <c r="A36" s="54" t="s">
        <v>668</v>
      </c>
      <c r="B36" s="2">
        <v>2.4</v>
      </c>
      <c r="C36" s="3" t="s">
        <v>106</v>
      </c>
      <c r="D36" s="17"/>
      <c r="E36" s="99"/>
      <c r="F36" s="99"/>
      <c r="G36" s="298"/>
      <c r="I36" s="299"/>
      <c r="J36" s="300"/>
    </row>
    <row r="37" spans="1:10">
      <c r="A37" s="54" t="s">
        <v>77</v>
      </c>
      <c r="B37" s="2" t="s">
        <v>78</v>
      </c>
      <c r="C37" s="3" t="s">
        <v>79</v>
      </c>
      <c r="D37" s="2" t="s">
        <v>80</v>
      </c>
      <c r="E37" s="99">
        <f>[7]BOQ!$G$58</f>
        <v>93.6</v>
      </c>
      <c r="F37" s="99">
        <f>[7]BOQ!$L$58</f>
        <v>410.27</v>
      </c>
      <c r="G37" s="298">
        <f t="shared" si="1"/>
        <v>38401.271999999997</v>
      </c>
      <c r="I37" s="299"/>
      <c r="J37" s="300"/>
    </row>
    <row r="38" spans="1:10">
      <c r="A38" s="54" t="s">
        <v>81</v>
      </c>
      <c r="B38" s="2" t="s">
        <v>82</v>
      </c>
      <c r="C38" s="3" t="s">
        <v>83</v>
      </c>
      <c r="D38" s="2" t="s">
        <v>80</v>
      </c>
      <c r="E38" s="99">
        <f>[7]BOQ!$G$57</f>
        <v>33.020000000000003</v>
      </c>
      <c r="F38" s="99">
        <f>[7]BOQ!$L$57</f>
        <v>1210.07</v>
      </c>
      <c r="G38" s="298">
        <f t="shared" si="1"/>
        <v>39956.511400000003</v>
      </c>
      <c r="I38" s="299"/>
      <c r="J38" s="300"/>
    </row>
    <row r="39" spans="1:10" ht="25.5">
      <c r="A39" s="54" t="s">
        <v>84</v>
      </c>
      <c r="B39" s="2" t="s">
        <v>85</v>
      </c>
      <c r="C39" s="3" t="s">
        <v>86</v>
      </c>
      <c r="D39" s="2" t="s">
        <v>80</v>
      </c>
      <c r="E39" s="99">
        <f>[7]BOQ!$G$56</f>
        <v>34.527799999999999</v>
      </c>
      <c r="F39" s="99">
        <f>[7]BOQ!$L$56</f>
        <v>1860.66</v>
      </c>
      <c r="G39" s="298">
        <f t="shared" si="1"/>
        <v>64244.496348000001</v>
      </c>
      <c r="I39" s="299"/>
      <c r="J39" s="300"/>
    </row>
    <row r="40" spans="1:10" ht="38.25">
      <c r="A40" s="78"/>
      <c r="B40" s="105"/>
      <c r="C40" s="93" t="s">
        <v>453</v>
      </c>
      <c r="D40" s="84"/>
      <c r="E40" s="297"/>
      <c r="F40" s="297"/>
      <c r="G40" s="77">
        <f>SUM(G6:G39)</f>
        <v>8112062.397113895</v>
      </c>
      <c r="I40" s="299"/>
      <c r="J40" s="300"/>
    </row>
    <row r="41" spans="1:10" ht="27" customHeight="1">
      <c r="A41" s="295"/>
      <c r="B41" s="295"/>
      <c r="C41" s="295"/>
      <c r="D41" s="295"/>
      <c r="E41" s="297"/>
      <c r="F41" s="297"/>
      <c r="G41" s="295"/>
      <c r="I41" s="299"/>
      <c r="J41" s="300"/>
    </row>
    <row r="42" spans="1:10" ht="33" customHeight="1">
      <c r="A42" s="83" t="s">
        <v>454</v>
      </c>
      <c r="B42" s="98"/>
      <c r="C42" s="89" t="s">
        <v>455</v>
      </c>
      <c r="D42" s="83"/>
      <c r="E42" s="297"/>
      <c r="F42" s="297"/>
      <c r="G42" s="80"/>
      <c r="I42" s="299"/>
      <c r="J42" s="300"/>
    </row>
    <row r="43" spans="1:10" ht="36.75" customHeight="1">
      <c r="A43" s="56" t="s">
        <v>456</v>
      </c>
      <c r="B43" s="101"/>
      <c r="C43" s="51" t="s">
        <v>192</v>
      </c>
      <c r="D43" s="49"/>
      <c r="E43" s="297"/>
      <c r="F43" s="297"/>
      <c r="G43" s="76"/>
      <c r="I43" s="299"/>
      <c r="J43" s="300"/>
    </row>
    <row r="44" spans="1:10" ht="37.5" customHeight="1">
      <c r="A44" s="49" t="s">
        <v>77</v>
      </c>
      <c r="B44" s="60" t="s">
        <v>193</v>
      </c>
      <c r="C44" s="51" t="s">
        <v>194</v>
      </c>
      <c r="D44" s="71" t="s">
        <v>80</v>
      </c>
      <c r="E44" s="99">
        <f>[7]BOQ!$G$21</f>
        <v>93.52</v>
      </c>
      <c r="F44" s="99">
        <f>[7]BOQ!$L$21</f>
        <v>9542.7800000000007</v>
      </c>
      <c r="G44" s="298">
        <f t="shared" ref="G44:G66" si="2">IF(E44="Nil","   -  ",E44*F44)</f>
        <v>892440.78560000006</v>
      </c>
      <c r="I44" s="299"/>
      <c r="J44" s="300"/>
    </row>
    <row r="45" spans="1:10" ht="37.5" customHeight="1">
      <c r="A45" s="49" t="s">
        <v>81</v>
      </c>
      <c r="B45" s="60"/>
      <c r="C45" s="51" t="s">
        <v>623</v>
      </c>
      <c r="D45" s="71" t="s">
        <v>80</v>
      </c>
      <c r="E45" s="99"/>
      <c r="F45" s="99"/>
      <c r="G45" s="298"/>
      <c r="I45" s="299"/>
      <c r="J45" s="300"/>
    </row>
    <row r="46" spans="1:10" ht="55.5" customHeight="1">
      <c r="A46" s="56" t="s">
        <v>457</v>
      </c>
      <c r="B46" s="99" t="s">
        <v>159</v>
      </c>
      <c r="C46" s="55" t="s">
        <v>195</v>
      </c>
      <c r="D46" s="49" t="s">
        <v>161</v>
      </c>
      <c r="E46" s="99"/>
      <c r="F46" s="297"/>
      <c r="G46" s="298"/>
      <c r="I46" s="299"/>
      <c r="J46" s="300"/>
    </row>
    <row r="47" spans="1:10" ht="53.25" customHeight="1">
      <c r="A47" s="56" t="s">
        <v>458</v>
      </c>
      <c r="B47" s="102" t="s">
        <v>459</v>
      </c>
      <c r="C47" s="55" t="s">
        <v>196</v>
      </c>
      <c r="D47" s="49" t="s">
        <v>161</v>
      </c>
      <c r="E47" s="297"/>
      <c r="F47" s="297"/>
      <c r="G47" s="298">
        <f t="shared" si="2"/>
        <v>0</v>
      </c>
      <c r="I47" s="299"/>
      <c r="J47" s="300"/>
    </row>
    <row r="48" spans="1:10" ht="223.5" customHeight="1">
      <c r="A48" s="56" t="s">
        <v>460</v>
      </c>
      <c r="B48" s="57"/>
      <c r="C48" s="55" t="s">
        <v>687</v>
      </c>
      <c r="D48" s="71" t="s">
        <v>103</v>
      </c>
      <c r="E48" s="99">
        <f>[7]BOQ!$G$31</f>
        <v>13.05</v>
      </c>
      <c r="F48" s="99">
        <f>[7]BOQ!$L$31</f>
        <v>12581.56</v>
      </c>
      <c r="G48" s="298">
        <f t="shared" si="2"/>
        <v>164189.35800000001</v>
      </c>
      <c r="I48" s="299"/>
      <c r="J48" s="300"/>
    </row>
    <row r="49" spans="1:10" ht="49.5" customHeight="1">
      <c r="A49" s="56" t="s">
        <v>461</v>
      </c>
      <c r="B49" s="57" t="s">
        <v>199</v>
      </c>
      <c r="C49" s="55" t="s">
        <v>200</v>
      </c>
      <c r="D49" s="49" t="s">
        <v>80</v>
      </c>
      <c r="E49" s="297"/>
      <c r="F49" s="297"/>
      <c r="G49" s="298">
        <f t="shared" si="2"/>
        <v>0</v>
      </c>
      <c r="I49" s="299"/>
      <c r="J49" s="300"/>
    </row>
    <row r="50" spans="1:10" ht="25.5">
      <c r="A50" s="56" t="s">
        <v>462</v>
      </c>
      <c r="B50" s="103"/>
      <c r="C50" s="55" t="s">
        <v>201</v>
      </c>
      <c r="D50" s="49"/>
      <c r="E50" s="297"/>
      <c r="F50" s="297"/>
      <c r="G50" s="298">
        <f t="shared" si="2"/>
        <v>0</v>
      </c>
      <c r="I50" s="299"/>
      <c r="J50" s="300"/>
    </row>
    <row r="51" spans="1:10" ht="102">
      <c r="A51" s="303" t="s">
        <v>77</v>
      </c>
      <c r="C51" s="55" t="s">
        <v>627</v>
      </c>
      <c r="D51" s="71" t="s">
        <v>628</v>
      </c>
      <c r="E51" s="99"/>
      <c r="F51" s="99"/>
      <c r="G51" s="298">
        <f t="shared" si="2"/>
        <v>0</v>
      </c>
      <c r="I51" s="299"/>
      <c r="J51" s="300"/>
    </row>
    <row r="52" spans="1:10" ht="38.25">
      <c r="A52" s="56" t="s">
        <v>463</v>
      </c>
      <c r="B52" s="303"/>
      <c r="C52" s="304" t="s">
        <v>203</v>
      </c>
      <c r="D52" s="305"/>
      <c r="E52" s="297"/>
      <c r="F52" s="297"/>
      <c r="G52" s="298">
        <f t="shared" si="2"/>
        <v>0</v>
      </c>
      <c r="I52" s="299"/>
      <c r="J52" s="300"/>
    </row>
    <row r="53" spans="1:10" ht="186" customHeight="1">
      <c r="A53" s="303" t="s">
        <v>77</v>
      </c>
      <c r="B53" s="197" t="s">
        <v>204</v>
      </c>
      <c r="C53" s="306" t="s">
        <v>625</v>
      </c>
      <c r="D53" s="307" t="s">
        <v>205</v>
      </c>
      <c r="E53" s="99">
        <f>[7]BOQ!$G$29</f>
        <v>21.8</v>
      </c>
      <c r="F53" s="99">
        <f>[7]BOQ!$L$29</f>
        <v>878.65</v>
      </c>
      <c r="G53" s="298">
        <f t="shared" si="2"/>
        <v>19154.57</v>
      </c>
      <c r="I53" s="299"/>
      <c r="J53" s="300"/>
    </row>
    <row r="54" spans="1:10" ht="149.25" customHeight="1">
      <c r="A54" s="303" t="s">
        <v>81</v>
      </c>
      <c r="B54" s="197"/>
      <c r="C54" s="323" t="s">
        <v>626</v>
      </c>
      <c r="D54" s="324" t="s">
        <v>208</v>
      </c>
      <c r="E54" s="297"/>
      <c r="F54" s="99"/>
      <c r="G54" s="298">
        <f t="shared" si="2"/>
        <v>0</v>
      </c>
      <c r="I54" s="299"/>
      <c r="J54" s="300"/>
    </row>
    <row r="55" spans="1:10" ht="27.75" customHeight="1">
      <c r="A55" s="56" t="s">
        <v>464</v>
      </c>
      <c r="B55" s="197">
        <v>14.9</v>
      </c>
      <c r="C55" s="198" t="s">
        <v>166</v>
      </c>
      <c r="D55" s="199" t="s">
        <v>146</v>
      </c>
      <c r="E55" s="99">
        <f>[7]BOQ!$G$35</f>
        <v>2</v>
      </c>
      <c r="F55" s="99">
        <f>[7]BOQ!$L$35</f>
        <v>1058.42</v>
      </c>
      <c r="G55" s="298">
        <f t="shared" si="2"/>
        <v>2116.84</v>
      </c>
      <c r="I55" s="299"/>
      <c r="J55" s="300"/>
    </row>
    <row r="56" spans="1:10" ht="38.25">
      <c r="A56" s="56" t="s">
        <v>465</v>
      </c>
      <c r="B56" s="99">
        <v>14.11</v>
      </c>
      <c r="C56" s="59" t="s">
        <v>630</v>
      </c>
      <c r="D56" s="61" t="s">
        <v>80</v>
      </c>
      <c r="E56" s="99">
        <f>[7]BOQ!$G$27</f>
        <v>21</v>
      </c>
      <c r="F56" s="99">
        <f>[7]BOQ!$L$27</f>
        <v>9542.7800000000007</v>
      </c>
      <c r="G56" s="298">
        <f t="shared" si="2"/>
        <v>200398.38</v>
      </c>
      <c r="I56" s="299"/>
      <c r="J56" s="300"/>
    </row>
    <row r="57" spans="1:10" ht="38.25">
      <c r="A57" s="56" t="s">
        <v>466</v>
      </c>
      <c r="B57" s="99"/>
      <c r="C57" s="59" t="s">
        <v>631</v>
      </c>
      <c r="D57" s="61" t="s">
        <v>80</v>
      </c>
      <c r="E57" s="99"/>
      <c r="F57" s="99"/>
      <c r="G57" s="298">
        <f t="shared" si="2"/>
        <v>0</v>
      </c>
      <c r="I57" s="299"/>
      <c r="J57" s="300"/>
    </row>
    <row r="58" spans="1:10" ht="120" customHeight="1">
      <c r="A58" s="56" t="s">
        <v>467</v>
      </c>
      <c r="B58" s="104" t="s">
        <v>206</v>
      </c>
      <c r="C58" s="51" t="s">
        <v>207</v>
      </c>
      <c r="D58" s="61" t="s">
        <v>208</v>
      </c>
      <c r="E58" s="297"/>
      <c r="F58" s="297"/>
      <c r="G58" s="298">
        <f t="shared" si="2"/>
        <v>0</v>
      </c>
      <c r="I58" s="299"/>
      <c r="J58" s="300"/>
    </row>
    <row r="59" spans="1:10" ht="44.25" customHeight="1">
      <c r="A59" s="56" t="s">
        <v>468</v>
      </c>
      <c r="B59" s="57" t="s">
        <v>209</v>
      </c>
      <c r="C59" s="55" t="s">
        <v>682</v>
      </c>
      <c r="D59" s="49" t="s">
        <v>80</v>
      </c>
      <c r="E59" s="99">
        <f>[7]BOQ!$G$33</f>
        <v>27</v>
      </c>
      <c r="F59" s="99">
        <f>[7]BOQ!$L$33</f>
        <v>4770.97</v>
      </c>
      <c r="G59" s="298">
        <f t="shared" si="2"/>
        <v>128816.19</v>
      </c>
      <c r="I59" s="299"/>
      <c r="J59" s="300"/>
    </row>
    <row r="60" spans="1:10" ht="51">
      <c r="A60" s="56" t="s">
        <v>470</v>
      </c>
      <c r="B60" s="99" t="s">
        <v>167</v>
      </c>
      <c r="C60" s="59" t="s">
        <v>469</v>
      </c>
      <c r="D60" s="72" t="s">
        <v>146</v>
      </c>
      <c r="E60" s="297"/>
      <c r="F60" s="297"/>
      <c r="G60" s="298">
        <f t="shared" si="2"/>
        <v>0</v>
      </c>
      <c r="I60" s="299"/>
      <c r="J60" s="300"/>
    </row>
    <row r="61" spans="1:10" ht="81" customHeight="1">
      <c r="A61" s="56" t="s">
        <v>629</v>
      </c>
      <c r="B61" s="99">
        <v>14.16</v>
      </c>
      <c r="C61" s="91" t="s">
        <v>471</v>
      </c>
      <c r="D61" s="61" t="s">
        <v>101</v>
      </c>
      <c r="E61" s="99">
        <f>[7]BOQ!$G$46</f>
        <v>158.87</v>
      </c>
      <c r="F61" s="99">
        <f>[7]BOQ!$L$46</f>
        <v>39.267789999999998</v>
      </c>
      <c r="G61" s="298">
        <f t="shared" si="2"/>
        <v>6238.4737973000001</v>
      </c>
      <c r="I61" s="299"/>
      <c r="J61" s="300"/>
    </row>
    <row r="62" spans="1:10" ht="81" customHeight="1">
      <c r="A62" s="56" t="s">
        <v>669</v>
      </c>
      <c r="B62" s="99"/>
      <c r="C62" s="91" t="s">
        <v>634</v>
      </c>
      <c r="D62" s="61" t="s">
        <v>208</v>
      </c>
      <c r="E62" s="99">
        <f>[7]BOQ!$G$37</f>
        <v>1.95</v>
      </c>
      <c r="F62" s="99">
        <f>[7]BOQ!$L$37</f>
        <v>175</v>
      </c>
      <c r="G62" s="298">
        <f t="shared" si="2"/>
        <v>341.25</v>
      </c>
      <c r="I62" s="299"/>
      <c r="J62" s="300"/>
    </row>
    <row r="63" spans="1:10" ht="81" customHeight="1">
      <c r="A63" s="56" t="s">
        <v>670</v>
      </c>
      <c r="B63" s="99"/>
      <c r="C63" s="91" t="s">
        <v>635</v>
      </c>
      <c r="D63" s="61" t="s">
        <v>208</v>
      </c>
      <c r="E63" s="99"/>
      <c r="F63" s="99"/>
      <c r="G63" s="298">
        <f t="shared" si="2"/>
        <v>0</v>
      </c>
      <c r="I63" s="299"/>
      <c r="J63" s="300"/>
    </row>
    <row r="64" spans="1:10" ht="81" customHeight="1">
      <c r="A64" s="56" t="s">
        <v>671</v>
      </c>
      <c r="B64" s="99"/>
      <c r="C64" s="91" t="s">
        <v>636</v>
      </c>
      <c r="D64" s="61" t="s">
        <v>101</v>
      </c>
      <c r="E64" s="99">
        <f>[7]BOQ!$G$48</f>
        <v>39.053450247038661</v>
      </c>
      <c r="F64" s="99">
        <f>[7]BOQ!$L$48</f>
        <v>89.2</v>
      </c>
      <c r="G64" s="298">
        <f t="shared" si="2"/>
        <v>3483.5677620358488</v>
      </c>
      <c r="I64" s="299"/>
      <c r="J64" s="300"/>
    </row>
    <row r="65" spans="1:10" ht="119.25" customHeight="1">
      <c r="A65" s="56" t="s">
        <v>672</v>
      </c>
      <c r="B65" s="99"/>
      <c r="C65" s="91" t="s">
        <v>637</v>
      </c>
      <c r="D65" s="61" t="s">
        <v>599</v>
      </c>
      <c r="E65" s="99"/>
      <c r="F65" s="99"/>
      <c r="G65" s="298">
        <f t="shared" si="2"/>
        <v>0</v>
      </c>
      <c r="I65" s="299"/>
      <c r="J65" s="300"/>
    </row>
    <row r="66" spans="1:10" ht="25.5">
      <c r="A66" s="56" t="s">
        <v>673</v>
      </c>
      <c r="B66" s="99"/>
      <c r="C66" s="3" t="s">
        <v>684</v>
      </c>
      <c r="D66" s="17" t="s">
        <v>101</v>
      </c>
      <c r="E66" s="99">
        <f>[7]BOQ!$G$53</f>
        <v>4.5780000000000003</v>
      </c>
      <c r="F66" s="99">
        <f>[7]BOQ!$L$53</f>
        <v>17</v>
      </c>
      <c r="G66" s="298">
        <f t="shared" si="2"/>
        <v>77.826000000000008</v>
      </c>
      <c r="I66" s="299"/>
      <c r="J66" s="300"/>
    </row>
    <row r="67" spans="1:10" ht="37.5" customHeight="1">
      <c r="A67" s="78"/>
      <c r="B67" s="105"/>
      <c r="C67" s="93" t="s">
        <v>472</v>
      </c>
      <c r="D67" s="84"/>
      <c r="E67" s="297"/>
      <c r="F67" s="297"/>
      <c r="G67" s="77">
        <f>SUM(G44:G66)</f>
        <v>1417257.2411593357</v>
      </c>
      <c r="I67" s="299"/>
      <c r="J67" s="300"/>
    </row>
    <row r="68" spans="1:10">
      <c r="A68" s="295"/>
      <c r="B68" s="295"/>
      <c r="C68" s="295"/>
      <c r="D68" s="295"/>
      <c r="E68" s="297"/>
      <c r="F68" s="297"/>
      <c r="G68" s="295"/>
      <c r="I68" s="299"/>
      <c r="J68" s="300"/>
    </row>
    <row r="69" spans="1:10">
      <c r="A69" s="83" t="s">
        <v>473</v>
      </c>
      <c r="B69" s="295"/>
      <c r="C69" s="89" t="s">
        <v>474</v>
      </c>
      <c r="D69" s="295"/>
      <c r="E69" s="297"/>
      <c r="F69" s="297"/>
      <c r="G69" s="295"/>
      <c r="I69" s="299"/>
      <c r="J69" s="300"/>
    </row>
    <row r="70" spans="1:10" ht="82.5" customHeight="1">
      <c r="A70" s="49" t="s">
        <v>475</v>
      </c>
      <c r="B70" s="60"/>
      <c r="C70" s="51" t="s">
        <v>175</v>
      </c>
      <c r="D70" s="61"/>
      <c r="E70" s="297"/>
      <c r="F70" s="297"/>
      <c r="G70" s="76"/>
      <c r="I70" s="299"/>
      <c r="J70" s="300"/>
    </row>
    <row r="71" spans="1:10" ht="40.5" customHeight="1">
      <c r="A71" s="49" t="s">
        <v>77</v>
      </c>
      <c r="B71" s="57" t="s">
        <v>176</v>
      </c>
      <c r="C71" s="51" t="s">
        <v>177</v>
      </c>
      <c r="D71" s="61" t="s">
        <v>80</v>
      </c>
      <c r="E71" s="297"/>
      <c r="F71" s="297"/>
      <c r="G71" s="298">
        <f t="shared" ref="G71:G82" si="3">IF(E71="Nil","   -  ",E71*F71)</f>
        <v>0</v>
      </c>
      <c r="I71" s="299"/>
      <c r="J71" s="300"/>
    </row>
    <row r="72" spans="1:10" ht="40.5" customHeight="1">
      <c r="A72" s="49" t="s">
        <v>81</v>
      </c>
      <c r="B72" s="57" t="s">
        <v>178</v>
      </c>
      <c r="C72" s="51" t="s">
        <v>179</v>
      </c>
      <c r="D72" s="61" t="s">
        <v>80</v>
      </c>
      <c r="E72" s="297"/>
      <c r="F72" s="297"/>
      <c r="G72" s="298">
        <f t="shared" si="3"/>
        <v>0</v>
      </c>
      <c r="I72" s="299"/>
      <c r="J72" s="300"/>
    </row>
    <row r="73" spans="1:10" ht="106.5" customHeight="1">
      <c r="A73" s="49" t="s">
        <v>88</v>
      </c>
      <c r="B73" s="57" t="s">
        <v>180</v>
      </c>
      <c r="C73" s="51" t="s">
        <v>476</v>
      </c>
      <c r="D73" s="61" t="s">
        <v>80</v>
      </c>
      <c r="E73" s="297"/>
      <c r="F73" s="297"/>
      <c r="G73" s="298">
        <f t="shared" si="3"/>
        <v>0</v>
      </c>
      <c r="I73" s="299"/>
      <c r="J73" s="300"/>
    </row>
    <row r="74" spans="1:10" ht="50.25" customHeight="1">
      <c r="A74" s="49" t="s">
        <v>477</v>
      </c>
      <c r="B74" s="99" t="s">
        <v>157</v>
      </c>
      <c r="C74" s="53" t="s">
        <v>181</v>
      </c>
      <c r="D74" s="49" t="s">
        <v>80</v>
      </c>
      <c r="E74" s="297"/>
      <c r="F74" s="297"/>
      <c r="G74" s="298">
        <f t="shared" si="3"/>
        <v>0</v>
      </c>
      <c r="I74" s="299"/>
      <c r="J74" s="300"/>
    </row>
    <row r="75" spans="1:10" ht="38.25">
      <c r="A75" s="49" t="s">
        <v>478</v>
      </c>
      <c r="B75" s="100">
        <v>12.8</v>
      </c>
      <c r="C75" s="53" t="s">
        <v>181</v>
      </c>
      <c r="D75" s="49"/>
      <c r="E75" s="297"/>
      <c r="F75" s="297"/>
      <c r="G75" s="298">
        <f t="shared" si="3"/>
        <v>0</v>
      </c>
      <c r="I75" s="299"/>
      <c r="J75" s="300"/>
    </row>
    <row r="76" spans="1:10" ht="16.5" customHeight="1">
      <c r="A76" s="49" t="s">
        <v>77</v>
      </c>
      <c r="B76" s="60" t="s">
        <v>182</v>
      </c>
      <c r="C76" s="51" t="s">
        <v>309</v>
      </c>
      <c r="D76" s="49" t="s">
        <v>80</v>
      </c>
      <c r="E76" s="297"/>
      <c r="F76" s="297"/>
      <c r="G76" s="298">
        <f t="shared" si="3"/>
        <v>0</v>
      </c>
      <c r="I76" s="299"/>
      <c r="J76" s="300"/>
    </row>
    <row r="77" spans="1:10" ht="38.25">
      <c r="A77" s="49" t="s">
        <v>479</v>
      </c>
      <c r="B77" s="101">
        <v>13.5</v>
      </c>
      <c r="C77" s="51" t="s">
        <v>183</v>
      </c>
      <c r="D77" s="49"/>
      <c r="E77" s="297"/>
      <c r="F77" s="297"/>
      <c r="G77" s="298">
        <f t="shared" si="3"/>
        <v>0</v>
      </c>
      <c r="I77" s="299"/>
      <c r="J77" s="300"/>
    </row>
    <row r="78" spans="1:10" ht="27.75" customHeight="1">
      <c r="A78" s="49" t="s">
        <v>77</v>
      </c>
      <c r="B78" s="60" t="s">
        <v>480</v>
      </c>
      <c r="C78" s="51" t="s">
        <v>191</v>
      </c>
      <c r="D78" s="49" t="s">
        <v>80</v>
      </c>
      <c r="E78" s="297"/>
      <c r="F78" s="297"/>
      <c r="G78" s="298">
        <f t="shared" si="3"/>
        <v>0</v>
      </c>
      <c r="I78" s="299"/>
      <c r="J78" s="300"/>
    </row>
    <row r="79" spans="1:10" ht="77.25" customHeight="1">
      <c r="A79" s="49" t="s">
        <v>481</v>
      </c>
      <c r="B79" s="99" t="s">
        <v>159</v>
      </c>
      <c r="C79" s="55" t="s">
        <v>195</v>
      </c>
      <c r="D79" s="49" t="s">
        <v>161</v>
      </c>
      <c r="E79" s="297"/>
      <c r="F79" s="297"/>
      <c r="G79" s="298">
        <f t="shared" si="3"/>
        <v>0</v>
      </c>
      <c r="I79" s="299"/>
      <c r="J79" s="300"/>
    </row>
    <row r="80" spans="1:10" ht="92.25" customHeight="1">
      <c r="A80" s="49" t="s">
        <v>482</v>
      </c>
      <c r="B80" s="104">
        <v>13.8</v>
      </c>
      <c r="C80" s="90" t="s">
        <v>210</v>
      </c>
      <c r="D80" s="71" t="s">
        <v>146</v>
      </c>
      <c r="E80" s="297"/>
      <c r="F80" s="297"/>
      <c r="G80" s="298">
        <f t="shared" si="3"/>
        <v>0</v>
      </c>
      <c r="I80" s="299"/>
      <c r="J80" s="300"/>
    </row>
    <row r="81" spans="1:12" ht="51">
      <c r="A81" s="49" t="s">
        <v>483</v>
      </c>
      <c r="B81" s="60" t="s">
        <v>100</v>
      </c>
      <c r="C81" s="59" t="s">
        <v>484</v>
      </c>
      <c r="D81" s="60" t="s">
        <v>80</v>
      </c>
      <c r="E81" s="297"/>
      <c r="F81" s="297"/>
      <c r="G81" s="298">
        <f t="shared" si="3"/>
        <v>0</v>
      </c>
      <c r="I81" s="299"/>
      <c r="J81" s="300"/>
    </row>
    <row r="82" spans="1:12" ht="127.5">
      <c r="A82" s="49" t="s">
        <v>485</v>
      </c>
      <c r="B82" s="99">
        <v>13.1</v>
      </c>
      <c r="C82" s="59" t="s">
        <v>212</v>
      </c>
      <c r="D82" s="49" t="s">
        <v>80</v>
      </c>
      <c r="E82" s="297"/>
      <c r="F82" s="297"/>
      <c r="G82" s="298">
        <f t="shared" si="3"/>
        <v>0</v>
      </c>
      <c r="I82" s="299"/>
      <c r="J82" s="300"/>
    </row>
    <row r="83" spans="1:12" ht="25.5">
      <c r="A83" s="78"/>
      <c r="B83" s="105"/>
      <c r="C83" s="93" t="s">
        <v>486</v>
      </c>
      <c r="D83" s="84"/>
      <c r="E83" s="84"/>
      <c r="F83" s="78"/>
      <c r="G83" s="77">
        <f>SUM(G70:G82)</f>
        <v>0</v>
      </c>
      <c r="L83" s="308"/>
    </row>
    <row r="85" spans="1:12">
      <c r="G85" s="308">
        <f>G83+G67+G40</f>
        <v>9529319.6382732317</v>
      </c>
    </row>
    <row r="86" spans="1:12">
      <c r="G86" s="353"/>
    </row>
  </sheetData>
  <mergeCells count="1">
    <mergeCell ref="A2:E2"/>
  </mergeCells>
  <printOptions horizontalCentered="1"/>
  <pageMargins left="0.70866141732283472" right="0.51181102362204722" top="0.74803149606299213" bottom="0.74803149606299213" header="0.31496062992125984" footer="0.31496062992125984"/>
  <pageSetup paperSize="9"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view="pageBreakPreview" topLeftCell="A148" zoomScaleSheetLayoutView="100" workbookViewId="0">
      <selection activeCell="G69" sqref="G69"/>
    </sheetView>
  </sheetViews>
  <sheetFormatPr defaultColWidth="9.140625" defaultRowHeight="12.75"/>
  <cols>
    <col min="1" max="1" width="9.42578125" style="18" bestFit="1" customWidth="1"/>
    <col min="2" max="2" width="8.42578125" style="135" customWidth="1"/>
    <col min="3" max="3" width="52.5703125" style="12" customWidth="1"/>
    <col min="4" max="4" width="7.42578125" style="18" bestFit="1" customWidth="1"/>
    <col min="5" max="5" width="11" style="121" bestFit="1" customWidth="1"/>
    <col min="6" max="6" width="10.7109375" style="121" bestFit="1" customWidth="1"/>
    <col min="7" max="7" width="15.5703125" style="127" bestFit="1" customWidth="1"/>
    <col min="8" max="8" width="15.5703125" style="10" bestFit="1" customWidth="1"/>
    <col min="9" max="16384" width="9.140625" style="10"/>
  </cols>
  <sheetData>
    <row r="1" spans="1:11">
      <c r="A1" s="10"/>
      <c r="B1" s="179"/>
      <c r="C1" s="22"/>
      <c r="D1" s="22"/>
      <c r="E1" s="112"/>
      <c r="F1" s="112"/>
      <c r="G1" s="122"/>
      <c r="H1" s="9"/>
    </row>
    <row r="2" spans="1:11">
      <c r="A2" s="21" t="s">
        <v>576</v>
      </c>
      <c r="B2" s="179"/>
      <c r="C2" s="21"/>
      <c r="D2" s="22"/>
      <c r="E2" s="112"/>
      <c r="F2" s="112"/>
      <c r="G2" s="225" t="s">
        <v>675</v>
      </c>
      <c r="H2" s="9"/>
    </row>
    <row r="3" spans="1:11">
      <c r="A3" s="25"/>
      <c r="B3" s="128"/>
      <c r="C3" s="25"/>
      <c r="D3" s="26"/>
      <c r="E3" s="113"/>
      <c r="F3" s="113"/>
      <c r="G3" s="123"/>
      <c r="H3" s="9"/>
    </row>
    <row r="4" spans="1:11" s="24" customFormat="1" ht="27.75" customHeight="1">
      <c r="A4" s="26" t="s">
        <v>70</v>
      </c>
      <c r="B4" s="128" t="s">
        <v>720</v>
      </c>
      <c r="C4" s="11" t="s">
        <v>71</v>
      </c>
      <c r="D4" s="26" t="s">
        <v>72</v>
      </c>
      <c r="E4" s="113" t="s">
        <v>73</v>
      </c>
      <c r="F4" s="113" t="s">
        <v>74</v>
      </c>
      <c r="G4" s="123" t="s">
        <v>75</v>
      </c>
      <c r="H4" s="23"/>
    </row>
    <row r="5" spans="1:11" ht="20.100000000000001" customHeight="1">
      <c r="A5" s="26" t="s">
        <v>491</v>
      </c>
      <c r="B5" s="129"/>
      <c r="C5" s="11" t="s">
        <v>224</v>
      </c>
      <c r="D5" s="17"/>
      <c r="E5" s="114"/>
      <c r="F5" s="114"/>
      <c r="G5" s="124"/>
      <c r="H5" s="9"/>
    </row>
    <row r="6" spans="1:11" ht="92.25" customHeight="1">
      <c r="A6" s="109" t="s">
        <v>497</v>
      </c>
      <c r="B6" s="110"/>
      <c r="C6" s="108" t="s">
        <v>582</v>
      </c>
      <c r="D6" s="175" t="s">
        <v>80</v>
      </c>
      <c r="E6" s="320">
        <f>'[8]Drain CC'!$G$8+'[8] Lined Drain'!$G$11</f>
        <v>9616.0000000000018</v>
      </c>
      <c r="F6" s="322">
        <f>'[8]Retaining Wall 3m'!$I$14</f>
        <v>278.63</v>
      </c>
      <c r="G6" s="320">
        <f>E6*F6</f>
        <v>2679306.0800000005</v>
      </c>
      <c r="H6" s="9" t="s">
        <v>302</v>
      </c>
      <c r="K6" s="10">
        <f>ROUND(1029*1.5,0)</f>
        <v>1544</v>
      </c>
    </row>
    <row r="7" spans="1:11" ht="66.75" customHeight="1">
      <c r="A7" s="109" t="s">
        <v>498</v>
      </c>
      <c r="B7" s="110"/>
      <c r="C7" s="108" t="s">
        <v>692</v>
      </c>
      <c r="D7" s="175" t="s">
        <v>80</v>
      </c>
      <c r="E7" s="320">
        <f>'[8]Drain CC'!$G$11</f>
        <v>96</v>
      </c>
      <c r="F7" s="322">
        <f>'[8]Drain CC'!$I$11</f>
        <v>2005.36</v>
      </c>
      <c r="G7" s="320">
        <f>E7*F7</f>
        <v>192514.56</v>
      </c>
      <c r="H7" s="9"/>
    </row>
    <row r="8" spans="1:11" ht="47.25" customHeight="1">
      <c r="A8" s="109" t="s">
        <v>698</v>
      </c>
      <c r="B8" s="110"/>
      <c r="C8" s="111" t="s">
        <v>693</v>
      </c>
      <c r="D8" s="129" t="s">
        <v>80</v>
      </c>
      <c r="E8" s="320">
        <f>'[8] Lined Drain'!$G$14</f>
        <v>793.5</v>
      </c>
      <c r="F8" s="322">
        <f>'[8] Lined Drain'!$I$14</f>
        <v>5795.16</v>
      </c>
      <c r="G8" s="320">
        <f t="shared" ref="G8:G15" si="0">E8*F8</f>
        <v>4598459.46</v>
      </c>
      <c r="H8" s="9"/>
    </row>
    <row r="9" spans="1:11" ht="51">
      <c r="A9" s="109" t="s">
        <v>699</v>
      </c>
      <c r="B9" s="110"/>
      <c r="C9" s="111" t="s">
        <v>283</v>
      </c>
      <c r="D9" s="129" t="s">
        <v>80</v>
      </c>
      <c r="E9" s="320">
        <f>'[8] Lined Drain'!$G$18+'[8]Drain CC'!$G$14</f>
        <v>1154.0000000000002</v>
      </c>
      <c r="F9" s="322">
        <f>'[8]Drain CC'!$I$14</f>
        <v>6879.72</v>
      </c>
      <c r="G9" s="320">
        <f t="shared" si="0"/>
        <v>7939196.8800000018</v>
      </c>
      <c r="H9" s="9" t="s">
        <v>304</v>
      </c>
      <c r="K9" s="10">
        <f>ROUND((0.88*15608)+(0.16*12493)+(0.06*(89722+90037+92314)/3),0)</f>
        <v>21175</v>
      </c>
    </row>
    <row r="10" spans="1:11" ht="51">
      <c r="A10" s="109" t="s">
        <v>700</v>
      </c>
      <c r="B10" s="110"/>
      <c r="C10" s="111" t="s">
        <v>694</v>
      </c>
      <c r="D10" s="129" t="s">
        <v>80</v>
      </c>
      <c r="E10" s="320">
        <f>'[8] Lined Drain'!$G$22</f>
        <v>1322.5</v>
      </c>
      <c r="F10" s="322">
        <f>'[8] Lined Drain'!$I$22</f>
        <v>7564.64</v>
      </c>
      <c r="G10" s="320">
        <f t="shared" si="0"/>
        <v>10004236.4</v>
      </c>
      <c r="H10" s="9"/>
    </row>
    <row r="11" spans="1:11" ht="51">
      <c r="A11" s="109" t="s">
        <v>701</v>
      </c>
      <c r="B11" s="110"/>
      <c r="C11" s="111" t="s">
        <v>695</v>
      </c>
      <c r="D11" s="129" t="s">
        <v>80</v>
      </c>
      <c r="E11" s="320">
        <f>'[8]Drain CC'!$G$22</f>
        <v>363.4</v>
      </c>
      <c r="F11" s="322">
        <f>'[8]Drain CC'!$I$22</f>
        <v>7655.63</v>
      </c>
      <c r="G11" s="320">
        <f t="shared" si="0"/>
        <v>2782055.9419999998</v>
      </c>
      <c r="H11" s="9"/>
    </row>
    <row r="12" spans="1:11" ht="51">
      <c r="A12" s="109" t="s">
        <v>702</v>
      </c>
      <c r="B12" s="110"/>
      <c r="C12" s="332" t="s">
        <v>195</v>
      </c>
      <c r="D12" s="129" t="s">
        <v>161</v>
      </c>
      <c r="E12" s="320">
        <f>'[8]Drain CC'!$G$28</f>
        <v>19.96</v>
      </c>
      <c r="F12" s="322">
        <f>'[8]Drain CC'!$I$28</f>
        <v>61124.44</v>
      </c>
      <c r="G12" s="320">
        <f t="shared" si="0"/>
        <v>1220043.8224000002</v>
      </c>
      <c r="H12" s="9"/>
    </row>
    <row r="13" spans="1:11" ht="38.25">
      <c r="A13" s="109" t="s">
        <v>703</v>
      </c>
      <c r="B13" s="110"/>
      <c r="C13" s="332" t="s">
        <v>484</v>
      </c>
      <c r="D13" s="129" t="s">
        <v>80</v>
      </c>
      <c r="E13" s="320">
        <f>'[8]Drain CC'!$G$32</f>
        <v>160</v>
      </c>
      <c r="F13" s="322">
        <f>'[8]Drain CC'!$I$32</f>
        <v>2206.71</v>
      </c>
      <c r="G13" s="320">
        <f t="shared" si="0"/>
        <v>353073.6</v>
      </c>
      <c r="H13" s="9"/>
    </row>
    <row r="14" spans="1:11" ht="63.75">
      <c r="A14" s="109" t="s">
        <v>704</v>
      </c>
      <c r="B14" s="110"/>
      <c r="C14" s="91" t="s">
        <v>696</v>
      </c>
      <c r="D14" s="61" t="s">
        <v>208</v>
      </c>
      <c r="E14" s="320">
        <f>'[8]Drain CC'!$G$34</f>
        <v>24</v>
      </c>
      <c r="F14" s="322">
        <f>'[8]Drain CC'!$I$34</f>
        <v>85</v>
      </c>
      <c r="G14" s="320">
        <f t="shared" si="0"/>
        <v>2040</v>
      </c>
      <c r="H14" s="9"/>
    </row>
    <row r="15" spans="1:11" ht="25.5">
      <c r="A15" s="109" t="s">
        <v>705</v>
      </c>
      <c r="B15" s="110"/>
      <c r="C15" s="332" t="s">
        <v>697</v>
      </c>
      <c r="D15" s="129" t="s">
        <v>599</v>
      </c>
      <c r="E15" s="320">
        <f>'[8]Drain CC'!$G$37</f>
        <v>160</v>
      </c>
      <c r="F15" s="322">
        <f>'[8]Drain CC'!$I$37</f>
        <v>75</v>
      </c>
      <c r="G15" s="320">
        <f t="shared" si="0"/>
        <v>12000</v>
      </c>
      <c r="H15" s="9"/>
    </row>
    <row r="16" spans="1:11">
      <c r="A16" s="109"/>
      <c r="B16" s="110"/>
      <c r="C16" s="111"/>
      <c r="D16" s="129"/>
      <c r="E16" s="320"/>
      <c r="F16" s="322"/>
      <c r="G16" s="156"/>
      <c r="H16" s="9"/>
    </row>
    <row r="17" spans="1:9" ht="28.5" customHeight="1">
      <c r="A17" s="19"/>
      <c r="B17" s="131"/>
      <c r="C17" s="227" t="s">
        <v>499</v>
      </c>
      <c r="D17" s="2"/>
      <c r="E17" s="119"/>
      <c r="F17" s="116"/>
      <c r="G17" s="123">
        <f>SUM(G6:G15)</f>
        <v>29782926.744400006</v>
      </c>
      <c r="H17" s="9"/>
    </row>
    <row r="18" spans="1:9" ht="20.100000000000001" customHeight="1">
      <c r="A18" s="136" t="s">
        <v>492</v>
      </c>
      <c r="B18" s="131"/>
      <c r="C18" s="28" t="s">
        <v>51</v>
      </c>
      <c r="D18" s="2"/>
      <c r="E18" s="119"/>
      <c r="F18" s="116"/>
      <c r="G18" s="124"/>
      <c r="H18" s="9"/>
    </row>
    <row r="19" spans="1:9" ht="20.100000000000001" customHeight="1">
      <c r="A19" s="136" t="s">
        <v>500</v>
      </c>
      <c r="B19" s="137"/>
      <c r="C19" s="28" t="s">
        <v>230</v>
      </c>
      <c r="D19" s="138"/>
      <c r="E19" s="139"/>
      <c r="F19" s="120"/>
      <c r="G19" s="123"/>
      <c r="H19" s="9"/>
    </row>
    <row r="20" spans="1:9" ht="102">
      <c r="A20" s="311" t="s">
        <v>501</v>
      </c>
      <c r="B20" s="151" t="s">
        <v>226</v>
      </c>
      <c r="C20" s="152" t="s">
        <v>254</v>
      </c>
      <c r="D20" s="153"/>
      <c r="E20" s="115"/>
      <c r="F20" s="115"/>
      <c r="G20" s="154"/>
      <c r="H20" s="9"/>
    </row>
    <row r="21" spans="1:9" ht="14.25" customHeight="1">
      <c r="A21" s="155" t="s">
        <v>77</v>
      </c>
      <c r="B21" s="5">
        <v>8.1300000000000008</v>
      </c>
      <c r="C21" s="3" t="s">
        <v>227</v>
      </c>
      <c r="D21" s="5" t="s">
        <v>101</v>
      </c>
      <c r="E21" s="117">
        <f>[8]Signs!$G$41</f>
        <v>4394.0015999999996</v>
      </c>
      <c r="F21" s="313">
        <f>[8]Signs!$I$41</f>
        <v>1112.23</v>
      </c>
      <c r="G21" s="156">
        <f>E21*F21</f>
        <v>4887140.3995679999</v>
      </c>
      <c r="H21" s="9"/>
    </row>
    <row r="22" spans="1:9" ht="16.5" customHeight="1">
      <c r="A22" s="155" t="s">
        <v>81</v>
      </c>
      <c r="B22" s="5" t="s">
        <v>228</v>
      </c>
      <c r="C22" s="3" t="s">
        <v>229</v>
      </c>
      <c r="D22" s="5" t="s">
        <v>146</v>
      </c>
      <c r="E22" s="117"/>
      <c r="F22" s="118"/>
      <c r="G22" s="156"/>
      <c r="H22" s="9"/>
    </row>
    <row r="23" spans="1:9" ht="29.25" customHeight="1">
      <c r="A23" s="19"/>
      <c r="B23" s="133"/>
      <c r="C23" s="227" t="s">
        <v>502</v>
      </c>
      <c r="D23" s="5"/>
      <c r="E23" s="119"/>
      <c r="F23" s="116"/>
      <c r="G23" s="123">
        <f>SUM(G21:G22)</f>
        <v>4887140.3995679999</v>
      </c>
      <c r="H23" s="9"/>
    </row>
    <row r="24" spans="1:9" ht="20.100000000000001" customHeight="1">
      <c r="A24" s="141" t="s">
        <v>503</v>
      </c>
      <c r="B24" s="137"/>
      <c r="C24" s="142" t="s">
        <v>53</v>
      </c>
      <c r="D24" s="137"/>
      <c r="E24" s="143"/>
      <c r="F24" s="144"/>
      <c r="G24" s="145"/>
      <c r="H24" s="9"/>
    </row>
    <row r="25" spans="1:9" ht="127.5">
      <c r="A25" s="310" t="s">
        <v>504</v>
      </c>
      <c r="B25" s="153" t="s">
        <v>231</v>
      </c>
      <c r="C25" s="152" t="s">
        <v>255</v>
      </c>
      <c r="D25" s="153" t="s">
        <v>93</v>
      </c>
      <c r="E25" s="115">
        <f>'[8]W-Metal C.B'!$G$11</f>
        <v>5796.4999999999991</v>
      </c>
      <c r="F25" s="314">
        <f>'[8]W-Metal C.B'!$I$11</f>
        <v>2565.62</v>
      </c>
      <c r="G25" s="154">
        <f>E25*F25</f>
        <v>14871616.329999996</v>
      </c>
      <c r="H25" s="241">
        <v>7528</v>
      </c>
      <c r="I25" s="242" t="s">
        <v>306</v>
      </c>
    </row>
    <row r="26" spans="1:9" ht="28.5" customHeight="1">
      <c r="A26" s="19"/>
      <c r="B26" s="132"/>
      <c r="C26" s="227" t="s">
        <v>505</v>
      </c>
      <c r="D26" s="5"/>
      <c r="E26" s="119"/>
      <c r="F26" s="116"/>
      <c r="G26" s="123">
        <f>SUM(G25)</f>
        <v>14871616.329999996</v>
      </c>
      <c r="H26" s="9"/>
    </row>
    <row r="27" spans="1:9" ht="20.100000000000001" customHeight="1">
      <c r="A27" s="141" t="s">
        <v>506</v>
      </c>
      <c r="B27" s="137"/>
      <c r="C27" s="142" t="s">
        <v>232</v>
      </c>
      <c r="D27" s="131"/>
      <c r="E27" s="147"/>
      <c r="F27" s="148"/>
      <c r="G27" s="149"/>
      <c r="H27" s="9"/>
    </row>
    <row r="28" spans="1:9" ht="114.75">
      <c r="A28" s="377" t="s">
        <v>507</v>
      </c>
      <c r="B28" s="151" t="s">
        <v>233</v>
      </c>
      <c r="C28" s="152" t="s">
        <v>256</v>
      </c>
      <c r="D28" s="153"/>
      <c r="E28" s="157"/>
      <c r="F28" s="157"/>
      <c r="G28" s="158"/>
      <c r="H28" s="9"/>
    </row>
    <row r="29" spans="1:9" ht="15" customHeight="1">
      <c r="A29" s="377"/>
      <c r="B29" s="151" t="s">
        <v>33</v>
      </c>
      <c r="C29" s="159" t="s">
        <v>234</v>
      </c>
      <c r="D29" s="153" t="s">
        <v>146</v>
      </c>
      <c r="E29" s="154">
        <f>[8]Signs!$G$17</f>
        <v>78</v>
      </c>
      <c r="F29" s="115">
        <f>[8]Signs!$I$17</f>
        <v>5188.17</v>
      </c>
      <c r="G29" s="154">
        <f>E29*F29</f>
        <v>404677.26</v>
      </c>
      <c r="H29" s="9"/>
    </row>
    <row r="30" spans="1:9" ht="15" customHeight="1">
      <c r="A30" s="377"/>
      <c r="B30" s="151" t="s">
        <v>34</v>
      </c>
      <c r="C30" s="159" t="s">
        <v>235</v>
      </c>
      <c r="D30" s="153" t="s">
        <v>146</v>
      </c>
      <c r="E30" s="154"/>
      <c r="F30" s="314"/>
      <c r="G30" s="154">
        <f>E30*F30</f>
        <v>0</v>
      </c>
      <c r="H30" s="9"/>
    </row>
    <row r="31" spans="1:9" ht="15" customHeight="1">
      <c r="A31" s="377"/>
      <c r="B31" s="151" t="s">
        <v>35</v>
      </c>
      <c r="C31" s="159" t="s">
        <v>236</v>
      </c>
      <c r="D31" s="153" t="s">
        <v>146</v>
      </c>
      <c r="E31" s="154">
        <f>[8]Signs!$G$13</f>
        <v>130</v>
      </c>
      <c r="F31" s="115">
        <f>[8]Signs!$I$13</f>
        <v>4615.03</v>
      </c>
      <c r="G31" s="154">
        <f>E31*F31</f>
        <v>599953.9</v>
      </c>
      <c r="H31" s="9"/>
    </row>
    <row r="32" spans="1:9" ht="14.25" customHeight="1">
      <c r="A32" s="377"/>
      <c r="B32" s="151" t="s">
        <v>36</v>
      </c>
      <c r="C32" s="159" t="s">
        <v>237</v>
      </c>
      <c r="D32" s="153" t="s">
        <v>146</v>
      </c>
      <c r="E32" s="154">
        <f>[8]Signs!$G$20</f>
        <v>207</v>
      </c>
      <c r="F32" s="115">
        <f>[8]Signs!$I$20</f>
        <v>6300.31</v>
      </c>
      <c r="G32" s="154">
        <f t="shared" ref="G32:G38" si="1">E32*F32</f>
        <v>1304164.1700000002</v>
      </c>
      <c r="H32" s="9"/>
    </row>
    <row r="33" spans="1:8" ht="15" customHeight="1">
      <c r="A33" s="377"/>
      <c r="B33" s="151" t="s">
        <v>37</v>
      </c>
      <c r="C33" s="159" t="s">
        <v>238</v>
      </c>
      <c r="D33" s="153" t="s">
        <v>146</v>
      </c>
      <c r="E33" s="154"/>
      <c r="F33" s="314"/>
      <c r="G33" s="154"/>
      <c r="H33" s="9"/>
    </row>
    <row r="34" spans="1:8" ht="15" customHeight="1">
      <c r="A34" s="377"/>
      <c r="B34" s="151" t="s">
        <v>239</v>
      </c>
      <c r="C34" s="159" t="s">
        <v>240</v>
      </c>
      <c r="D34" s="153" t="s">
        <v>146</v>
      </c>
      <c r="E34" s="154"/>
      <c r="F34" s="314"/>
      <c r="G34" s="154">
        <f t="shared" si="1"/>
        <v>0</v>
      </c>
      <c r="H34" s="9"/>
    </row>
    <row r="35" spans="1:8" s="30" customFormat="1" ht="15.75" customHeight="1">
      <c r="A35" s="377"/>
      <c r="B35" s="151" t="s">
        <v>241</v>
      </c>
      <c r="C35" s="159" t="s">
        <v>242</v>
      </c>
      <c r="D35" s="153" t="s">
        <v>146</v>
      </c>
      <c r="E35" s="154">
        <f>[8]Signs!$G$14</f>
        <v>6</v>
      </c>
      <c r="F35" s="115">
        <f>[8]Signs!$I$14</f>
        <v>7942.81</v>
      </c>
      <c r="G35" s="154">
        <f t="shared" si="1"/>
        <v>47656.86</v>
      </c>
      <c r="H35" s="29"/>
    </row>
    <row r="36" spans="1:8" ht="25.5">
      <c r="A36" s="377"/>
      <c r="B36" s="153" t="s">
        <v>100</v>
      </c>
      <c r="C36" s="159" t="s">
        <v>243</v>
      </c>
      <c r="D36" s="153" t="s">
        <v>146</v>
      </c>
      <c r="E36" s="154"/>
      <c r="F36" s="314"/>
      <c r="G36" s="154">
        <f t="shared" si="1"/>
        <v>0</v>
      </c>
      <c r="H36" s="9"/>
    </row>
    <row r="37" spans="1:8" ht="15" customHeight="1">
      <c r="A37" s="377"/>
      <c r="B37" s="151" t="s">
        <v>244</v>
      </c>
      <c r="C37" s="159" t="s">
        <v>245</v>
      </c>
      <c r="D37" s="153" t="s">
        <v>146</v>
      </c>
      <c r="E37" s="154"/>
      <c r="F37" s="314"/>
      <c r="G37" s="154"/>
      <c r="H37" s="9"/>
    </row>
    <row r="38" spans="1:8" ht="15" customHeight="1">
      <c r="A38" s="377"/>
      <c r="B38" s="151" t="s">
        <v>246</v>
      </c>
      <c r="C38" s="159" t="s">
        <v>581</v>
      </c>
      <c r="D38" s="153" t="s">
        <v>146</v>
      </c>
      <c r="E38" s="154">
        <f>[8]Signs!$G$21</f>
        <v>174</v>
      </c>
      <c r="F38" s="115">
        <f>[8]Signs!$I$21</f>
        <v>386.88</v>
      </c>
      <c r="G38" s="154">
        <f t="shared" si="1"/>
        <v>67317.119999999995</v>
      </c>
      <c r="H38" s="9"/>
    </row>
    <row r="39" spans="1:8" s="30" customFormat="1" ht="132" customHeight="1">
      <c r="A39" s="310" t="s">
        <v>508</v>
      </c>
      <c r="B39" s="151" t="s">
        <v>247</v>
      </c>
      <c r="C39" s="152" t="s">
        <v>257</v>
      </c>
      <c r="D39" s="153" t="s">
        <v>101</v>
      </c>
      <c r="E39" s="154"/>
      <c r="F39" s="148"/>
      <c r="G39" s="154"/>
      <c r="H39" s="29"/>
    </row>
    <row r="40" spans="1:8" ht="144" customHeight="1">
      <c r="A40" s="311" t="s">
        <v>508</v>
      </c>
      <c r="B40" s="151" t="s">
        <v>248</v>
      </c>
      <c r="C40" s="152" t="s">
        <v>258</v>
      </c>
      <c r="D40" s="153" t="s">
        <v>101</v>
      </c>
      <c r="E40" s="154"/>
      <c r="F40" s="148"/>
      <c r="G40" s="154"/>
      <c r="H40" s="9"/>
    </row>
    <row r="41" spans="1:8" ht="29.25" customHeight="1">
      <c r="A41" s="160"/>
      <c r="B41" s="178"/>
      <c r="C41" s="227" t="s">
        <v>509</v>
      </c>
      <c r="D41" s="5"/>
      <c r="E41" s="182"/>
      <c r="F41" s="116"/>
      <c r="G41" s="180">
        <f>SUM(G29:G40)</f>
        <v>2423769.31</v>
      </c>
      <c r="H41" s="9"/>
    </row>
    <row r="42" spans="1:8" ht="27" customHeight="1">
      <c r="A42" s="32" t="s">
        <v>510</v>
      </c>
      <c r="B42" s="134"/>
      <c r="C42" s="28" t="s">
        <v>56</v>
      </c>
      <c r="D42" s="17"/>
      <c r="E42" s="114"/>
      <c r="F42" s="116"/>
      <c r="G42" s="123"/>
      <c r="H42" s="9"/>
    </row>
    <row r="43" spans="1:8" ht="52.5" customHeight="1">
      <c r="A43" s="377" t="s">
        <v>511</v>
      </c>
      <c r="B43" s="151" t="s">
        <v>249</v>
      </c>
      <c r="C43" s="152" t="s">
        <v>259</v>
      </c>
      <c r="D43" s="153"/>
      <c r="E43" s="161"/>
      <c r="F43" s="157"/>
      <c r="G43" s="158"/>
      <c r="H43" s="9"/>
    </row>
    <row r="44" spans="1:8" ht="15.75" customHeight="1">
      <c r="A44" s="377"/>
      <c r="B44" s="151" t="s">
        <v>33</v>
      </c>
      <c r="C44" s="159" t="s">
        <v>250</v>
      </c>
      <c r="D44" s="153" t="s">
        <v>146</v>
      </c>
      <c r="E44" s="166">
        <f>[8]Signs!$G$26</f>
        <v>3</v>
      </c>
      <c r="F44" s="314">
        <f>[8]Signs!$I$26</f>
        <v>4362.8100000000004</v>
      </c>
      <c r="G44" s="166">
        <f>E44*F44</f>
        <v>13088.43</v>
      </c>
      <c r="H44" s="9"/>
    </row>
    <row r="45" spans="1:8" ht="15" customHeight="1">
      <c r="A45" s="377"/>
      <c r="B45" s="151" t="s">
        <v>34</v>
      </c>
      <c r="C45" s="159" t="s">
        <v>251</v>
      </c>
      <c r="D45" s="153" t="s">
        <v>146</v>
      </c>
      <c r="E45" s="166">
        <f>[8]Signs!$G$29</f>
        <v>11</v>
      </c>
      <c r="F45" s="314">
        <f>[8]Signs!$I$29</f>
        <v>2647.62</v>
      </c>
      <c r="G45" s="166">
        <f>E45*F45</f>
        <v>29123.82</v>
      </c>
      <c r="H45" s="9"/>
    </row>
    <row r="46" spans="1:8" ht="14.25" customHeight="1">
      <c r="A46" s="377"/>
      <c r="B46" s="151" t="s">
        <v>35</v>
      </c>
      <c r="C46" s="159" t="s">
        <v>252</v>
      </c>
      <c r="D46" s="153" t="s">
        <v>146</v>
      </c>
      <c r="E46" s="166">
        <f>[8]Signs!$G$32</f>
        <v>56</v>
      </c>
      <c r="F46" s="314">
        <f>[8]Signs!$I$32</f>
        <v>699.73</v>
      </c>
      <c r="G46" s="166">
        <f>E46*F46</f>
        <v>39184.880000000005</v>
      </c>
      <c r="H46" s="9"/>
    </row>
    <row r="47" spans="1:8" ht="53.25" customHeight="1">
      <c r="A47" s="311" t="s">
        <v>512</v>
      </c>
      <c r="B47" s="151" t="s">
        <v>253</v>
      </c>
      <c r="C47" s="152" t="s">
        <v>260</v>
      </c>
      <c r="D47" s="153" t="s">
        <v>146</v>
      </c>
      <c r="E47" s="166"/>
      <c r="F47" s="116"/>
      <c r="G47" s="166"/>
      <c r="H47" s="9"/>
    </row>
    <row r="48" spans="1:8" ht="42.75" customHeight="1">
      <c r="A48" s="160"/>
      <c r="B48" s="178"/>
      <c r="C48" s="228" t="s">
        <v>513</v>
      </c>
      <c r="D48" s="160"/>
      <c r="E48" s="167"/>
      <c r="F48" s="177"/>
      <c r="G48" s="168">
        <f>SUM(G43:G47)</f>
        <v>81397.13</v>
      </c>
      <c r="H48" s="9"/>
    </row>
    <row r="49" spans="1:8" ht="29.25" customHeight="1">
      <c r="A49" s="169" t="s">
        <v>514</v>
      </c>
      <c r="B49" s="134"/>
      <c r="C49" s="142" t="s">
        <v>262</v>
      </c>
      <c r="D49" s="128"/>
      <c r="E49" s="170"/>
      <c r="F49" s="144"/>
      <c r="G49" s="171"/>
    </row>
    <row r="50" spans="1:8" ht="89.25">
      <c r="A50" s="311" t="s">
        <v>515</v>
      </c>
      <c r="B50" s="153">
        <v>8.15</v>
      </c>
      <c r="C50" s="152" t="s">
        <v>271</v>
      </c>
      <c r="D50" s="153" t="s">
        <v>146</v>
      </c>
      <c r="E50" s="114">
        <f>[8]Signs!$G$34</f>
        <v>400</v>
      </c>
      <c r="F50" s="322">
        <f>[8]Signs!$I$34</f>
        <v>386.88</v>
      </c>
      <c r="G50" s="154">
        <f>E50*F50</f>
        <v>154752</v>
      </c>
    </row>
    <row r="51" spans="1:8">
      <c r="A51" s="310" t="s">
        <v>516</v>
      </c>
      <c r="B51" s="153"/>
      <c r="C51" s="159" t="s">
        <v>688</v>
      </c>
      <c r="D51" s="153" t="s">
        <v>689</v>
      </c>
      <c r="E51" s="114">
        <f>[8]Signs!$G$36</f>
        <v>4</v>
      </c>
      <c r="F51" s="322">
        <f>[8]Signs!$I$36</f>
        <v>450</v>
      </c>
      <c r="G51" s="154">
        <f>E51*F51</f>
        <v>1800</v>
      </c>
    </row>
    <row r="52" spans="1:8" ht="119.25" customHeight="1">
      <c r="A52" s="310" t="s">
        <v>517</v>
      </c>
      <c r="B52" s="153" t="s">
        <v>311</v>
      </c>
      <c r="C52" s="108" t="s">
        <v>261</v>
      </c>
      <c r="D52" s="133" t="s">
        <v>146</v>
      </c>
      <c r="E52" s="115"/>
      <c r="F52" s="148"/>
      <c r="G52" s="154"/>
    </row>
    <row r="53" spans="1:8" ht="41.25" customHeight="1">
      <c r="A53" s="160"/>
      <c r="B53" s="178"/>
      <c r="C53" s="229" t="s">
        <v>518</v>
      </c>
      <c r="D53" s="160"/>
      <c r="E53" s="160"/>
      <c r="F53" s="178"/>
      <c r="G53" s="164">
        <f>SUM(G50:G52)</f>
        <v>156552</v>
      </c>
      <c r="H53" s="348">
        <f>G53+G48+G41+G23</f>
        <v>7548858.8395680003</v>
      </c>
    </row>
    <row r="54" spans="1:8" ht="27.75" customHeight="1">
      <c r="A54" s="183" t="s">
        <v>519</v>
      </c>
      <c r="B54" s="184"/>
      <c r="C54" s="93" t="s">
        <v>58</v>
      </c>
      <c r="D54" s="183"/>
      <c r="E54" s="185"/>
      <c r="F54" s="185"/>
      <c r="G54" s="126"/>
    </row>
    <row r="55" spans="1:8">
      <c r="A55" s="82"/>
      <c r="B55" s="186"/>
      <c r="C55" s="92" t="s">
        <v>9</v>
      </c>
      <c r="D55" s="82"/>
      <c r="E55" s="187"/>
      <c r="F55" s="187"/>
      <c r="G55" s="188" t="s">
        <v>9</v>
      </c>
    </row>
    <row r="56" spans="1:8" ht="41.25" customHeight="1">
      <c r="A56" s="82"/>
      <c r="B56" s="186"/>
      <c r="C56" s="228" t="s">
        <v>520</v>
      </c>
      <c r="D56" s="160"/>
      <c r="E56" s="160"/>
      <c r="F56" s="178"/>
      <c r="G56" s="164" t="s">
        <v>9</v>
      </c>
    </row>
    <row r="57" spans="1:8" ht="22.5" customHeight="1">
      <c r="A57" s="183" t="s">
        <v>521</v>
      </c>
      <c r="B57" s="184"/>
      <c r="C57" s="93" t="s">
        <v>60</v>
      </c>
      <c r="D57" s="183"/>
      <c r="E57" s="185"/>
      <c r="F57" s="185"/>
      <c r="G57" s="126"/>
    </row>
    <row r="58" spans="1:8" ht="117.75" customHeight="1">
      <c r="A58" s="311" t="s">
        <v>522</v>
      </c>
      <c r="B58" s="153"/>
      <c r="C58" s="152" t="s">
        <v>272</v>
      </c>
      <c r="D58" s="153"/>
      <c r="E58" s="162"/>
      <c r="F58" s="157"/>
      <c r="G58" s="173"/>
    </row>
    <row r="59" spans="1:8" ht="15" customHeight="1">
      <c r="A59" s="150" t="s">
        <v>77</v>
      </c>
      <c r="B59" s="133" t="s">
        <v>263</v>
      </c>
      <c r="C59" s="108" t="s">
        <v>264</v>
      </c>
      <c r="D59" s="172" t="s">
        <v>690</v>
      </c>
      <c r="E59" s="319">
        <f>'[3]Overhead Sign Board'!$G$47</f>
        <v>0</v>
      </c>
      <c r="F59" s="314">
        <v>0</v>
      </c>
      <c r="G59" s="165">
        <f t="shared" ref="G59:G65" si="2">E59*F59</f>
        <v>0</v>
      </c>
    </row>
    <row r="60" spans="1:8" ht="15.75" customHeight="1">
      <c r="A60" s="150" t="s">
        <v>81</v>
      </c>
      <c r="B60" s="133" t="s">
        <v>265</v>
      </c>
      <c r="C60" s="108" t="s">
        <v>266</v>
      </c>
      <c r="D60" s="172" t="s">
        <v>101</v>
      </c>
      <c r="E60" s="319">
        <f>'[3]Overhead Sign Board'!$G$45</f>
        <v>0</v>
      </c>
      <c r="F60" s="314">
        <v>0</v>
      </c>
      <c r="G60" s="165">
        <f t="shared" si="2"/>
        <v>0</v>
      </c>
    </row>
    <row r="61" spans="1:8" ht="92.25" customHeight="1">
      <c r="A61" s="150" t="s">
        <v>84</v>
      </c>
      <c r="B61" s="132" t="s">
        <v>176</v>
      </c>
      <c r="C61" s="107" t="s">
        <v>273</v>
      </c>
      <c r="D61" s="172" t="s">
        <v>80</v>
      </c>
      <c r="E61" s="319">
        <f>'[3]Overhead Sign Board'!$G$6</f>
        <v>0</v>
      </c>
      <c r="F61" s="314">
        <v>0</v>
      </c>
      <c r="G61" s="165">
        <f t="shared" si="2"/>
        <v>0</v>
      </c>
    </row>
    <row r="62" spans="1:8" ht="92.25" customHeight="1">
      <c r="A62" s="150" t="s">
        <v>87</v>
      </c>
      <c r="B62" s="132" t="s">
        <v>178</v>
      </c>
      <c r="C62" s="107" t="s">
        <v>274</v>
      </c>
      <c r="D62" s="172" t="s">
        <v>80</v>
      </c>
      <c r="E62" s="319"/>
      <c r="F62" s="148"/>
      <c r="G62" s="165"/>
    </row>
    <row r="63" spans="1:8" ht="40.5" customHeight="1">
      <c r="A63" s="150" t="s">
        <v>88</v>
      </c>
      <c r="B63" s="133" t="s">
        <v>157</v>
      </c>
      <c r="C63" s="108" t="s">
        <v>267</v>
      </c>
      <c r="D63" s="172" t="s">
        <v>80</v>
      </c>
      <c r="E63" s="319">
        <f>'[3]Overhead Sign Board'!$G$9</f>
        <v>0</v>
      </c>
      <c r="F63" s="314">
        <v>0</v>
      </c>
      <c r="G63" s="165">
        <f t="shared" si="2"/>
        <v>0</v>
      </c>
    </row>
    <row r="64" spans="1:8" ht="40.5" customHeight="1">
      <c r="A64" s="150" t="s">
        <v>90</v>
      </c>
      <c r="B64" s="132" t="s">
        <v>268</v>
      </c>
      <c r="C64" s="108" t="s">
        <v>691</v>
      </c>
      <c r="D64" s="172" t="s">
        <v>80</v>
      </c>
      <c r="E64" s="319">
        <f>'[3]Overhead Sign Board'!$G$15</f>
        <v>0</v>
      </c>
      <c r="F64" s="314">
        <v>0</v>
      </c>
      <c r="G64" s="165">
        <f t="shared" si="2"/>
        <v>0</v>
      </c>
    </row>
    <row r="65" spans="1:7" ht="40.5" customHeight="1">
      <c r="A65" s="150" t="s">
        <v>269</v>
      </c>
      <c r="B65" s="132" t="s">
        <v>305</v>
      </c>
      <c r="C65" s="108" t="s">
        <v>270</v>
      </c>
      <c r="D65" s="172" t="s">
        <v>161</v>
      </c>
      <c r="E65" s="319">
        <v>0</v>
      </c>
      <c r="F65" s="314">
        <v>0</v>
      </c>
      <c r="G65" s="165">
        <f t="shared" si="2"/>
        <v>0</v>
      </c>
    </row>
    <row r="66" spans="1:7" ht="29.25" customHeight="1">
      <c r="A66" s="160"/>
      <c r="B66" s="178"/>
      <c r="C66" s="228" t="s">
        <v>647</v>
      </c>
      <c r="D66" s="160"/>
      <c r="E66" s="160"/>
      <c r="F66" s="178"/>
      <c r="G66" s="330">
        <f>SUM(G59:G65)*1</f>
        <v>0</v>
      </c>
    </row>
    <row r="67" spans="1:7" s="215" customFormat="1" ht="29.25" customHeight="1">
      <c r="A67" s="210" t="s">
        <v>523</v>
      </c>
      <c r="B67" s="211"/>
      <c r="C67" s="212" t="s">
        <v>715</v>
      </c>
      <c r="D67" s="210"/>
      <c r="E67" s="213"/>
      <c r="F67" s="213"/>
      <c r="G67" s="214"/>
    </row>
    <row r="68" spans="1:7" s="215" customFormat="1">
      <c r="A68" s="331" t="s">
        <v>524</v>
      </c>
      <c r="B68" s="153"/>
      <c r="C68" s="216" t="s">
        <v>716</v>
      </c>
      <c r="D68" s="153" t="s">
        <v>599</v>
      </c>
      <c r="E68" s="217"/>
      <c r="F68" s="148"/>
      <c r="G68" s="165">
        <f>'[3]General Abstract'!$C$29</f>
        <v>3000000</v>
      </c>
    </row>
    <row r="69" spans="1:7" s="215" customFormat="1" ht="25.5">
      <c r="A69" s="218" t="s">
        <v>525</v>
      </c>
      <c r="B69" s="219"/>
      <c r="C69" s="174" t="s">
        <v>717</v>
      </c>
      <c r="D69" s="175" t="s">
        <v>599</v>
      </c>
      <c r="E69" s="165"/>
      <c r="F69" s="115"/>
      <c r="G69" s="165">
        <f>'[3]General Abstract'!$C$30</f>
        <v>1080000</v>
      </c>
    </row>
    <row r="70" spans="1:7" ht="42.75" customHeight="1">
      <c r="A70" s="160"/>
      <c r="B70" s="178"/>
      <c r="C70" s="228" t="s">
        <v>718</v>
      </c>
      <c r="D70" s="160"/>
      <c r="E70" s="160"/>
      <c r="F70" s="178"/>
      <c r="G70" s="164">
        <f>SUM(G68:G69)</f>
        <v>4080000</v>
      </c>
    </row>
    <row r="71" spans="1:7" ht="20.100000000000001" customHeight="1">
      <c r="A71" s="82" t="s">
        <v>493</v>
      </c>
      <c r="B71" s="186"/>
      <c r="C71" s="92" t="s">
        <v>275</v>
      </c>
      <c r="D71" s="82"/>
      <c r="E71" s="187"/>
      <c r="F71" s="187"/>
      <c r="G71" s="188"/>
    </row>
    <row r="72" spans="1:7" ht="20.100000000000001" customHeight="1">
      <c r="A72" s="183" t="s">
        <v>526</v>
      </c>
      <c r="B72" s="184"/>
      <c r="C72" s="93" t="s">
        <v>276</v>
      </c>
      <c r="D72" s="183"/>
      <c r="E72" s="185"/>
      <c r="F72" s="185"/>
      <c r="G72" s="126"/>
    </row>
    <row r="73" spans="1:7">
      <c r="A73" s="82"/>
      <c r="B73" s="186"/>
      <c r="C73" s="92" t="s">
        <v>9</v>
      </c>
      <c r="D73" s="82"/>
      <c r="E73" s="187"/>
      <c r="F73" s="187"/>
      <c r="G73" s="188" t="s">
        <v>9</v>
      </c>
    </row>
    <row r="74" spans="1:7" ht="30.75" customHeight="1">
      <c r="A74" s="82"/>
      <c r="B74" s="186"/>
      <c r="C74" s="230" t="s">
        <v>527</v>
      </c>
      <c r="D74" s="82"/>
      <c r="E74" s="187"/>
      <c r="F74" s="187"/>
      <c r="G74" s="189">
        <v>0</v>
      </c>
    </row>
    <row r="75" spans="1:7" s="215" customFormat="1" ht="20.100000000000001" customHeight="1">
      <c r="A75" s="210" t="s">
        <v>528</v>
      </c>
      <c r="B75" s="211"/>
      <c r="C75" s="212" t="s">
        <v>277</v>
      </c>
      <c r="D75" s="210"/>
      <c r="E75" s="213"/>
      <c r="F75" s="213"/>
      <c r="G75" s="214"/>
    </row>
    <row r="76" spans="1:7" s="215" customFormat="1" ht="25.5">
      <c r="A76" s="220" t="s">
        <v>529</v>
      </c>
      <c r="B76" s="221" t="s">
        <v>100</v>
      </c>
      <c r="C76" s="222" t="s">
        <v>278</v>
      </c>
      <c r="D76" s="221" t="s">
        <v>146</v>
      </c>
      <c r="E76" s="223"/>
      <c r="F76" s="148"/>
      <c r="G76" s="146">
        <f>'[3]BUS BAY'!$J$144</f>
        <v>3521407.5096000005</v>
      </c>
    </row>
    <row r="77" spans="1:7" ht="29.25" customHeight="1">
      <c r="A77" s="82"/>
      <c r="B77" s="186"/>
      <c r="C77" s="230" t="s">
        <v>530</v>
      </c>
      <c r="D77" s="82"/>
      <c r="E77" s="187"/>
      <c r="F77" s="187"/>
      <c r="G77" s="126">
        <f>G76</f>
        <v>3521407.5096000005</v>
      </c>
    </row>
    <row r="78" spans="1:7" ht="20.100000000000001" customHeight="1">
      <c r="A78" s="93" t="s">
        <v>531</v>
      </c>
      <c r="B78" s="184"/>
      <c r="C78" s="190" t="s">
        <v>706</v>
      </c>
      <c r="D78" s="92"/>
      <c r="E78" s="191"/>
      <c r="F78" s="187"/>
      <c r="G78" s="191"/>
    </row>
    <row r="79" spans="1:7" ht="89.25">
      <c r="A79" s="192" t="s">
        <v>532</v>
      </c>
      <c r="B79" s="175" t="s">
        <v>100</v>
      </c>
      <c r="C79" s="108" t="s">
        <v>582</v>
      </c>
      <c r="D79" s="175" t="s">
        <v>80</v>
      </c>
      <c r="E79" s="165">
        <f>'[3]T-Y junction estmt '!$G$39</f>
        <v>106.25999999999999</v>
      </c>
      <c r="F79" s="316">
        <f>'[3]T-Y junction estmt '!$I$39</f>
        <v>71.989999999999995</v>
      </c>
      <c r="G79" s="165">
        <f t="shared" ref="G79:G84" si="3">E79*F79</f>
        <v>7649.6573999999991</v>
      </c>
    </row>
    <row r="80" spans="1:7" ht="76.5">
      <c r="A80" s="192" t="s">
        <v>533</v>
      </c>
      <c r="B80" s="175"/>
      <c r="C80" s="108" t="s">
        <v>583</v>
      </c>
      <c r="D80" s="175" t="s">
        <v>80</v>
      </c>
      <c r="E80" s="165">
        <f>'[3]T-Y junction estmt '!$G$43</f>
        <v>23.099999999999998</v>
      </c>
      <c r="F80" s="316">
        <f>'[3]T-Y junction estmt '!$I$43</f>
        <v>33.06</v>
      </c>
      <c r="G80" s="165">
        <f t="shared" si="3"/>
        <v>763.68600000000004</v>
      </c>
    </row>
    <row r="81" spans="1:7" ht="38.25">
      <c r="A81" s="192"/>
      <c r="B81" s="175"/>
      <c r="C81" s="3" t="s">
        <v>580</v>
      </c>
      <c r="D81" s="4" t="s">
        <v>101</v>
      </c>
      <c r="E81" s="165">
        <f>'[3]T-Y junction estmt '!$G$47</f>
        <v>210</v>
      </c>
      <c r="F81" s="316">
        <f>'[3]T-Y junction estmt '!$I$47</f>
        <v>6.16</v>
      </c>
      <c r="G81" s="165">
        <f t="shared" si="3"/>
        <v>1293.6000000000001</v>
      </c>
    </row>
    <row r="82" spans="1:7" ht="107.25" customHeight="1">
      <c r="A82" s="192" t="s">
        <v>534</v>
      </c>
      <c r="B82" s="193" t="s">
        <v>279</v>
      </c>
      <c r="C82" s="174" t="s">
        <v>707</v>
      </c>
      <c r="D82" s="175" t="s">
        <v>80</v>
      </c>
      <c r="E82" s="165">
        <f>'[3]T-Y junction estmt '!$G$51</f>
        <v>23.1</v>
      </c>
      <c r="F82" s="316">
        <f>'[3]T-Y junction estmt '!$I$51</f>
        <v>3610.12</v>
      </c>
      <c r="G82" s="165">
        <f t="shared" si="3"/>
        <v>83393.771999999997</v>
      </c>
    </row>
    <row r="83" spans="1:7" ht="103.5" customHeight="1">
      <c r="A83" s="192"/>
      <c r="B83" s="193"/>
      <c r="C83" s="3" t="s">
        <v>679</v>
      </c>
      <c r="D83" s="17" t="s">
        <v>80</v>
      </c>
      <c r="E83" s="165">
        <f>'[3]T-Y junction estmt '!$G$56</f>
        <v>23.1</v>
      </c>
      <c r="F83" s="316">
        <f>'[3]T-Y junction estmt '!$I$56</f>
        <v>3556.4625000000001</v>
      </c>
      <c r="G83" s="165">
        <f t="shared" si="3"/>
        <v>82154.283750000002</v>
      </c>
    </row>
    <row r="84" spans="1:7" ht="89.25">
      <c r="A84" s="192" t="s">
        <v>535</v>
      </c>
      <c r="B84" s="130">
        <v>4.12</v>
      </c>
      <c r="C84" s="108" t="s">
        <v>114</v>
      </c>
      <c r="D84" s="130" t="s">
        <v>80</v>
      </c>
      <c r="E84" s="165">
        <f>'[3]T-Y junction estmt '!$G$61</f>
        <v>45.5</v>
      </c>
      <c r="F84" s="316">
        <f>'[3]T-Y junction estmt '!$I$61</f>
        <v>3891.01</v>
      </c>
      <c r="G84" s="165">
        <f t="shared" si="3"/>
        <v>177040.95500000002</v>
      </c>
    </row>
    <row r="85" spans="1:7" ht="55.5" customHeight="1">
      <c r="A85" s="192" t="s">
        <v>536</v>
      </c>
      <c r="B85" s="134">
        <v>5.0999999999999996</v>
      </c>
      <c r="C85" s="108" t="s">
        <v>115</v>
      </c>
      <c r="D85" s="131" t="s">
        <v>101</v>
      </c>
      <c r="E85" s="165">
        <f>'[3]T-Y junction estmt '!$G$66</f>
        <v>364</v>
      </c>
      <c r="F85" s="317">
        <f>'[3]T-Y junction estmt '!$I$66</f>
        <v>25.92</v>
      </c>
      <c r="G85" s="165">
        <f>ROUND(E85*F85,0)</f>
        <v>9435</v>
      </c>
    </row>
    <row r="86" spans="1:7" ht="54.75" customHeight="1">
      <c r="A86" s="192" t="s">
        <v>537</v>
      </c>
      <c r="B86" s="134">
        <v>5.2</v>
      </c>
      <c r="C86" s="108" t="s">
        <v>116</v>
      </c>
      <c r="D86" s="131" t="s">
        <v>101</v>
      </c>
      <c r="E86" s="165">
        <f>'[3]T-Y junction estmt '!$G$72</f>
        <v>784</v>
      </c>
      <c r="F86" s="314">
        <f>'[3]T-Y junction estmt '!$I$72</f>
        <v>9.8699999999999992</v>
      </c>
      <c r="G86" s="165">
        <f>E86*F86</f>
        <v>7738.079999999999</v>
      </c>
    </row>
    <row r="87" spans="1:7" ht="157.5" customHeight="1">
      <c r="A87" s="192" t="s">
        <v>538</v>
      </c>
      <c r="B87" s="134" t="s">
        <v>104</v>
      </c>
      <c r="C87" s="108" t="s">
        <v>281</v>
      </c>
      <c r="D87" s="131" t="s">
        <v>80</v>
      </c>
      <c r="E87" s="165">
        <f>'[3]T-Y junction estmt '!$G$77</f>
        <v>36.400000000000006</v>
      </c>
      <c r="F87" s="314">
        <f>'[3]T-Y junction estmt '!$I$77</f>
        <v>8431.75</v>
      </c>
      <c r="G87" s="165">
        <f>E87*F87</f>
        <v>306915.70000000007</v>
      </c>
    </row>
    <row r="88" spans="1:7" ht="140.25">
      <c r="A88" s="192" t="s">
        <v>539</v>
      </c>
      <c r="B88" s="134" t="s">
        <v>105</v>
      </c>
      <c r="C88" s="108" t="s">
        <v>147</v>
      </c>
      <c r="D88" s="131" t="s">
        <v>80</v>
      </c>
      <c r="E88" s="165">
        <f>'[3]T-Y junction estmt '!$G$83</f>
        <v>31.359999999999996</v>
      </c>
      <c r="F88" s="314">
        <f>'[3]T-Y junction estmt '!$I$83</f>
        <v>9025.14</v>
      </c>
      <c r="G88" s="165">
        <f>E88*F88</f>
        <v>283028.39039999992</v>
      </c>
    </row>
    <row r="89" spans="1:7" s="237" customFormat="1" ht="107.25" customHeight="1">
      <c r="A89" s="376" t="s">
        <v>585</v>
      </c>
      <c r="B89" s="233" t="s">
        <v>280</v>
      </c>
      <c r="C89" s="234" t="s">
        <v>584</v>
      </c>
      <c r="D89" s="235"/>
      <c r="E89" s="236"/>
      <c r="F89" s="231"/>
      <c r="G89" s="165"/>
    </row>
    <row r="90" spans="1:7" s="237" customFormat="1" ht="16.5" customHeight="1">
      <c r="A90" s="376"/>
      <c r="B90" s="233"/>
      <c r="C90" s="234"/>
      <c r="D90" s="235" t="s">
        <v>101</v>
      </c>
      <c r="E90" s="315">
        <f>'[3]T-Y junction estmt '!$G$88</f>
        <v>16.100000000000001</v>
      </c>
      <c r="F90" s="316">
        <f>'[3]T-Y junction estmt '!$I$88</f>
        <v>1112.23</v>
      </c>
      <c r="G90" s="165">
        <f>E90*F90</f>
        <v>17906.903000000002</v>
      </c>
    </row>
    <row r="91" spans="1:7" ht="30" customHeight="1">
      <c r="A91" s="160"/>
      <c r="B91" s="178"/>
      <c r="C91" s="228" t="s">
        <v>540</v>
      </c>
      <c r="D91" s="160"/>
      <c r="E91" s="160"/>
      <c r="F91" s="178"/>
      <c r="G91" s="194">
        <f>SUM(G79:G90)</f>
        <v>977320.02755000012</v>
      </c>
    </row>
    <row r="92" spans="1:7">
      <c r="A92" s="93" t="s">
        <v>541</v>
      </c>
      <c r="B92" s="184"/>
      <c r="C92" s="190" t="s">
        <v>65</v>
      </c>
      <c r="D92" s="82"/>
      <c r="E92" s="187"/>
      <c r="F92" s="187"/>
      <c r="G92" s="188"/>
    </row>
    <row r="93" spans="1:7">
      <c r="A93" s="92" t="s">
        <v>542</v>
      </c>
      <c r="B93" s="184"/>
      <c r="C93" s="272" t="s">
        <v>65</v>
      </c>
      <c r="D93" s="82"/>
      <c r="E93" s="187"/>
      <c r="F93" s="187"/>
      <c r="G93" s="188" t="s">
        <v>9</v>
      </c>
    </row>
    <row r="94" spans="1:7" ht="25.5">
      <c r="A94" s="82"/>
      <c r="B94" s="186"/>
      <c r="C94" s="228" t="s">
        <v>543</v>
      </c>
      <c r="D94" s="160"/>
      <c r="E94" s="160"/>
      <c r="F94" s="178"/>
      <c r="G94" s="194">
        <f>SUM(G93:G93)</f>
        <v>0</v>
      </c>
    </row>
    <row r="95" spans="1:7">
      <c r="A95" s="36" t="s">
        <v>544</v>
      </c>
      <c r="B95" s="186"/>
      <c r="C95" s="228" t="s">
        <v>417</v>
      </c>
      <c r="D95" s="160"/>
      <c r="E95" s="160"/>
      <c r="F95" s="178"/>
      <c r="G95" s="194"/>
    </row>
    <row r="96" spans="1:7" ht="28.5" customHeight="1">
      <c r="A96" s="311" t="s">
        <v>545</v>
      </c>
      <c r="B96" s="151" t="s">
        <v>100</v>
      </c>
      <c r="C96" s="3" t="s">
        <v>282</v>
      </c>
      <c r="D96" s="5" t="s">
        <v>146</v>
      </c>
      <c r="E96" s="140"/>
      <c r="F96" s="116"/>
      <c r="G96" s="166">
        <f>E96*F96</f>
        <v>0</v>
      </c>
    </row>
    <row r="97" spans="1:9" ht="39" customHeight="1">
      <c r="A97" s="82"/>
      <c r="B97" s="186"/>
      <c r="C97" s="228" t="s">
        <v>546</v>
      </c>
      <c r="D97" s="160"/>
      <c r="E97" s="160"/>
      <c r="F97" s="178"/>
      <c r="G97" s="273">
        <f>SUM(G96:G96)</f>
        <v>0</v>
      </c>
    </row>
    <row r="98" spans="1:9" ht="30" customHeight="1">
      <c r="A98" s="183" t="s">
        <v>547</v>
      </c>
      <c r="B98" s="186"/>
      <c r="C98" s="93" t="s">
        <v>68</v>
      </c>
      <c r="D98" s="82"/>
      <c r="E98" s="187"/>
      <c r="F98" s="187"/>
      <c r="G98" s="188"/>
    </row>
    <row r="99" spans="1:9" ht="30.75" customHeight="1">
      <c r="A99" s="183" t="s">
        <v>548</v>
      </c>
      <c r="B99" s="184"/>
      <c r="C99" s="93" t="s">
        <v>318</v>
      </c>
      <c r="D99" s="183"/>
      <c r="E99" s="185"/>
      <c r="F99" s="185"/>
      <c r="G99" s="126"/>
    </row>
    <row r="100" spans="1:9" ht="30.75" customHeight="1">
      <c r="A100" s="181" t="s">
        <v>549</v>
      </c>
      <c r="B100" s="130" t="s">
        <v>202</v>
      </c>
      <c r="C100" s="107" t="s">
        <v>297</v>
      </c>
      <c r="D100" s="186" t="s">
        <v>101</v>
      </c>
      <c r="E100" s="254">
        <f>[3]Mulching!$G$51</f>
        <v>46080</v>
      </c>
      <c r="F100" s="146">
        <f>[3]Mulching!$I$51</f>
        <v>20</v>
      </c>
      <c r="G100" s="195">
        <f>E100*F100</f>
        <v>921600</v>
      </c>
    </row>
    <row r="101" spans="1:9" ht="30.75" customHeight="1">
      <c r="A101" s="181"/>
      <c r="B101" s="130"/>
      <c r="C101" s="228" t="s">
        <v>550</v>
      </c>
      <c r="D101" s="186"/>
      <c r="E101" s="254"/>
      <c r="F101" s="146"/>
      <c r="G101" s="171">
        <f>G100</f>
        <v>921600</v>
      </c>
    </row>
    <row r="102" spans="1:9" ht="30.75" customHeight="1">
      <c r="A102" s="255" t="s">
        <v>551</v>
      </c>
      <c r="B102" s="130"/>
      <c r="C102" s="256" t="s">
        <v>319</v>
      </c>
      <c r="D102" s="186"/>
      <c r="E102" s="254"/>
      <c r="F102" s="146"/>
      <c r="G102" s="195"/>
    </row>
    <row r="103" spans="1:9" ht="80.25" customHeight="1">
      <c r="A103" s="181" t="s">
        <v>552</v>
      </c>
      <c r="B103" s="130">
        <v>3.23</v>
      </c>
      <c r="C103" s="107" t="s">
        <v>310</v>
      </c>
      <c r="D103" s="130" t="s">
        <v>101</v>
      </c>
      <c r="E103" s="254">
        <f>[3]Mulching!$G$48</f>
        <v>46080</v>
      </c>
      <c r="F103" s="146">
        <f>[3]Mulching!$I$48</f>
        <v>371</v>
      </c>
      <c r="G103" s="165">
        <f t="shared" ref="G103:G106" si="4">E103*F103</f>
        <v>17095680</v>
      </c>
      <c r="H103" s="165">
        <f>75514</f>
        <v>75514</v>
      </c>
      <c r="I103" s="242">
        <v>440114</v>
      </c>
    </row>
    <row r="104" spans="1:9" ht="35.25" customHeight="1">
      <c r="A104" s="181"/>
      <c r="B104" s="130"/>
      <c r="C104" s="228" t="s">
        <v>553</v>
      </c>
      <c r="D104" s="130"/>
      <c r="E104" s="254"/>
      <c r="F104" s="146"/>
      <c r="G104" s="164">
        <f>G103</f>
        <v>17095680</v>
      </c>
      <c r="H104" s="257"/>
      <c r="I104" s="242"/>
    </row>
    <row r="105" spans="1:9" ht="21" customHeight="1">
      <c r="A105" s="258" t="s">
        <v>554</v>
      </c>
      <c r="B105" s="130"/>
      <c r="C105" s="256" t="s">
        <v>320</v>
      </c>
      <c r="D105" s="130"/>
      <c r="E105" s="254"/>
      <c r="F105" s="146"/>
      <c r="G105" s="176"/>
      <c r="H105" s="257"/>
      <c r="I105" s="242"/>
    </row>
    <row r="106" spans="1:9" ht="81" customHeight="1">
      <c r="A106" s="181" t="s">
        <v>555</v>
      </c>
      <c r="B106" s="130" t="s">
        <v>289</v>
      </c>
      <c r="C106" s="107" t="s">
        <v>316</v>
      </c>
      <c r="D106" s="133" t="s">
        <v>93</v>
      </c>
      <c r="E106" s="165"/>
      <c r="F106" s="146"/>
      <c r="G106" s="165">
        <f t="shared" si="4"/>
        <v>0</v>
      </c>
    </row>
    <row r="107" spans="1:9" ht="42" customHeight="1">
      <c r="A107" s="82"/>
      <c r="B107" s="186"/>
      <c r="C107" s="228" t="s">
        <v>556</v>
      </c>
      <c r="D107" s="82"/>
      <c r="E107" s="187"/>
      <c r="F107" s="187"/>
      <c r="G107" s="126">
        <f>G106</f>
        <v>0</v>
      </c>
    </row>
    <row r="108" spans="1:9">
      <c r="A108" s="183" t="s">
        <v>557</v>
      </c>
      <c r="B108" s="184"/>
      <c r="C108" s="93" t="s">
        <v>619</v>
      </c>
      <c r="D108" s="82"/>
      <c r="E108" s="187"/>
      <c r="F108" s="187"/>
      <c r="G108" s="188"/>
    </row>
    <row r="109" spans="1:9">
      <c r="A109" s="183"/>
      <c r="B109" s="184"/>
      <c r="C109" s="93"/>
      <c r="D109" s="82"/>
      <c r="E109" s="187"/>
      <c r="F109" s="187"/>
      <c r="G109" s="188"/>
    </row>
    <row r="110" spans="1:9" ht="51">
      <c r="A110" s="82" t="s">
        <v>558</v>
      </c>
      <c r="B110" s="186"/>
      <c r="C110" s="92" t="s">
        <v>711</v>
      </c>
      <c r="D110" s="82"/>
      <c r="E110" s="187"/>
      <c r="F110" s="187"/>
      <c r="G110" s="188"/>
    </row>
    <row r="111" spans="1:9">
      <c r="A111" s="186" t="s">
        <v>285</v>
      </c>
      <c r="B111" s="186"/>
      <c r="C111" s="92" t="s">
        <v>712</v>
      </c>
      <c r="D111" s="82" t="s">
        <v>80</v>
      </c>
      <c r="E111" s="321">
        <f>'[8]Retaining Wall 3m'!$G$14</f>
        <v>6395.1910000000144</v>
      </c>
      <c r="F111" s="321">
        <f>'[8]Retaining Wall 3m'!$I$14</f>
        <v>278.63</v>
      </c>
      <c r="G111" s="195">
        <f>E111*F111</f>
        <v>1781892.0683300039</v>
      </c>
    </row>
    <row r="112" spans="1:9" ht="48.75" customHeight="1">
      <c r="A112" s="82" t="s">
        <v>559</v>
      </c>
      <c r="B112" s="186"/>
      <c r="C112" s="111" t="s">
        <v>283</v>
      </c>
      <c r="D112" s="129" t="s">
        <v>80</v>
      </c>
      <c r="E112" s="321">
        <f>'[8]Retaining Wall 3m'!$G$18</f>
        <v>345.68600000000077</v>
      </c>
      <c r="F112" s="321">
        <f>'[8]Retaining Wall 3m'!$I$18</f>
        <v>6879.72</v>
      </c>
      <c r="G112" s="195">
        <f t="shared" ref="G112:G118" si="5">E112*F112</f>
        <v>2378222.8879200052</v>
      </c>
    </row>
    <row r="113" spans="1:7" ht="51">
      <c r="A113" s="82" t="s">
        <v>560</v>
      </c>
      <c r="B113" s="196"/>
      <c r="C113" s="111" t="s">
        <v>713</v>
      </c>
      <c r="D113" s="129" t="s">
        <v>80</v>
      </c>
      <c r="E113" s="321">
        <f>'[8]Retaining Wall 3m'!$G$23</f>
        <v>2615.3875000000057</v>
      </c>
      <c r="F113" s="321">
        <f>'[8]Retaining Wall 3m'!$I$23</f>
        <v>8188.25</v>
      </c>
      <c r="G113" s="195">
        <f t="shared" si="5"/>
        <v>21415446.696875047</v>
      </c>
    </row>
    <row r="114" spans="1:7" ht="51">
      <c r="A114" s="82"/>
      <c r="B114" s="196"/>
      <c r="C114" s="111" t="s">
        <v>714</v>
      </c>
      <c r="D114" s="129" t="s">
        <v>80</v>
      </c>
      <c r="E114" s="321">
        <f>'[8]Retaining Wall 3m'!$G$27</f>
        <v>1705.6875000000036</v>
      </c>
      <c r="F114" s="321">
        <f>'[8]Retaining Wall 3m'!$I$27</f>
        <v>8681.52</v>
      </c>
      <c r="G114" s="195">
        <f t="shared" si="5"/>
        <v>14807960.145000033</v>
      </c>
    </row>
    <row r="115" spans="1:7" ht="51">
      <c r="A115" s="82"/>
      <c r="B115" s="196"/>
      <c r="C115" s="332" t="s">
        <v>195</v>
      </c>
      <c r="D115" s="129" t="s">
        <v>161</v>
      </c>
      <c r="E115" s="321">
        <f>'[8]Retaining Wall 3m'!$G$31</f>
        <v>432.108</v>
      </c>
      <c r="F115" s="321">
        <f>'[8]Retaining Wall 3m'!$I$31</f>
        <v>61124.44</v>
      </c>
      <c r="G115" s="195">
        <f t="shared" si="5"/>
        <v>26412359.51952</v>
      </c>
    </row>
    <row r="116" spans="1:7" ht="63.75">
      <c r="A116" s="82"/>
      <c r="B116" s="196"/>
      <c r="C116" s="47" t="s">
        <v>170</v>
      </c>
      <c r="D116" s="94" t="s">
        <v>146</v>
      </c>
      <c r="E116" s="321">
        <f>'[8]Retaining Wall 3m'!$G$34</f>
        <v>399</v>
      </c>
      <c r="F116" s="321">
        <f>'[8]Retaining Wall 3m'!$I$34</f>
        <v>349.97</v>
      </c>
      <c r="G116" s="195">
        <f t="shared" si="5"/>
        <v>139638.03</v>
      </c>
    </row>
    <row r="117" spans="1:7" ht="25.5">
      <c r="A117" s="82" t="s">
        <v>561</v>
      </c>
      <c r="B117" s="196"/>
      <c r="C117" s="42" t="s">
        <v>165</v>
      </c>
      <c r="D117" s="94" t="s">
        <v>80</v>
      </c>
      <c r="E117" s="321">
        <f>'[8]Retaining Wall 3m'!$G$38</f>
        <v>1591.9750000000035</v>
      </c>
      <c r="F117" s="321">
        <f>'[8]Retaining Wall 3m'!$I$38</f>
        <v>2206.71</v>
      </c>
      <c r="G117" s="195">
        <f t="shared" si="5"/>
        <v>3513027.1522500077</v>
      </c>
    </row>
    <row r="118" spans="1:7" ht="122.25" customHeight="1">
      <c r="A118" s="82" t="s">
        <v>622</v>
      </c>
      <c r="B118" s="186"/>
      <c r="C118" s="111" t="s">
        <v>589</v>
      </c>
      <c r="D118" s="129" t="s">
        <v>80</v>
      </c>
      <c r="E118" s="321">
        <f>'[8]Retaining Wall 3m'!$G$41</f>
        <v>2456.1900000000051</v>
      </c>
      <c r="F118" s="321">
        <f>'[8]Retaining Wall 3m'!$I$41</f>
        <v>3490.71</v>
      </c>
      <c r="G118" s="195">
        <f t="shared" si="5"/>
        <v>8573846.994900018</v>
      </c>
    </row>
    <row r="119" spans="1:7" s="237" customFormat="1" ht="27" customHeight="1">
      <c r="A119" s="238"/>
      <c r="B119" s="163"/>
      <c r="C119" s="228" t="s">
        <v>621</v>
      </c>
      <c r="D119" s="238"/>
      <c r="E119" s="252"/>
      <c r="F119" s="239"/>
      <c r="G119" s="262">
        <f>SUM(G111:G118)</f>
        <v>79022393.494795114</v>
      </c>
    </row>
    <row r="120" spans="1:7" s="237" customFormat="1">
      <c r="A120" s="259" t="s">
        <v>562</v>
      </c>
      <c r="B120" s="163"/>
      <c r="C120" s="260" t="s">
        <v>487</v>
      </c>
      <c r="D120" s="238"/>
      <c r="E120" s="252"/>
      <c r="F120" s="239"/>
      <c r="G120" s="240"/>
    </row>
    <row r="121" spans="1:7" ht="30" customHeight="1">
      <c r="A121" s="82" t="s">
        <v>563</v>
      </c>
      <c r="B121" s="186"/>
      <c r="C121" s="92" t="s">
        <v>287</v>
      </c>
      <c r="D121" s="82"/>
      <c r="E121" s="187"/>
      <c r="F121" s="187"/>
      <c r="G121" s="188"/>
    </row>
    <row r="122" spans="1:7" ht="51">
      <c r="A122" s="186" t="s">
        <v>285</v>
      </c>
      <c r="B122" s="186"/>
      <c r="C122" s="92" t="s">
        <v>711</v>
      </c>
      <c r="D122" s="82"/>
      <c r="E122" s="187"/>
      <c r="F122" s="187"/>
      <c r="G122" s="188"/>
    </row>
    <row r="123" spans="1:7" ht="16.5" customHeight="1">
      <c r="A123" s="186"/>
      <c r="B123" s="186" t="s">
        <v>151</v>
      </c>
      <c r="C123" s="92" t="s">
        <v>712</v>
      </c>
      <c r="D123" s="82" t="s">
        <v>80</v>
      </c>
      <c r="E123" s="252"/>
      <c r="F123" s="187"/>
      <c r="G123" s="195">
        <f>E123*F123</f>
        <v>0</v>
      </c>
    </row>
    <row r="124" spans="1:7" ht="292.5" customHeight="1">
      <c r="A124" s="82" t="s">
        <v>564</v>
      </c>
      <c r="B124" s="186"/>
      <c r="C124" s="92" t="s">
        <v>590</v>
      </c>
      <c r="D124" s="82"/>
      <c r="E124" s="187"/>
      <c r="F124" s="187"/>
      <c r="G124" s="188"/>
    </row>
    <row r="125" spans="1:7" ht="19.5" customHeight="1">
      <c r="A125" s="186" t="s">
        <v>285</v>
      </c>
      <c r="B125" s="186"/>
      <c r="C125" s="92" t="s">
        <v>591</v>
      </c>
      <c r="D125" s="82" t="s">
        <v>101</v>
      </c>
      <c r="E125" s="252"/>
      <c r="F125" s="187"/>
      <c r="G125" s="195">
        <f t="shared" ref="G125:G130" si="6">E125*F125</f>
        <v>0</v>
      </c>
    </row>
    <row r="126" spans="1:7" ht="30" customHeight="1">
      <c r="A126" s="82" t="s">
        <v>608</v>
      </c>
      <c r="B126" s="186" t="s">
        <v>100</v>
      </c>
      <c r="C126" s="92" t="s">
        <v>165</v>
      </c>
      <c r="D126" s="82" t="s">
        <v>80</v>
      </c>
      <c r="E126" s="252"/>
      <c r="F126" s="187"/>
      <c r="G126" s="195">
        <f t="shared" si="6"/>
        <v>0</v>
      </c>
    </row>
    <row r="127" spans="1:7" ht="30" customHeight="1">
      <c r="A127" s="82" t="s">
        <v>609</v>
      </c>
      <c r="B127" s="186"/>
      <c r="C127" s="92" t="s">
        <v>592</v>
      </c>
      <c r="D127" s="82" t="s">
        <v>80</v>
      </c>
      <c r="E127" s="252"/>
      <c r="F127" s="187"/>
      <c r="G127" s="195">
        <f t="shared" si="6"/>
        <v>0</v>
      </c>
    </row>
    <row r="128" spans="1:7" ht="30" customHeight="1">
      <c r="A128" s="82" t="s">
        <v>610</v>
      </c>
      <c r="B128" s="186"/>
      <c r="C128" s="92" t="s">
        <v>593</v>
      </c>
      <c r="D128" s="82" t="s">
        <v>101</v>
      </c>
      <c r="E128" s="252"/>
      <c r="F128" s="187"/>
      <c r="G128" s="195">
        <f t="shared" si="6"/>
        <v>0</v>
      </c>
    </row>
    <row r="129" spans="1:7" ht="69" customHeight="1">
      <c r="A129" s="82" t="s">
        <v>611</v>
      </c>
      <c r="B129" s="186"/>
      <c r="C129" s="92" t="s">
        <v>594</v>
      </c>
      <c r="D129" s="82" t="s">
        <v>80</v>
      </c>
      <c r="E129" s="252"/>
      <c r="F129" s="187"/>
      <c r="G129" s="195">
        <f t="shared" si="6"/>
        <v>0</v>
      </c>
    </row>
    <row r="130" spans="1:7" ht="30" customHeight="1">
      <c r="A130" s="82" t="s">
        <v>612</v>
      </c>
      <c r="B130" s="186"/>
      <c r="C130" s="92" t="s">
        <v>595</v>
      </c>
      <c r="D130" s="82" t="s">
        <v>80</v>
      </c>
      <c r="E130" s="252"/>
      <c r="F130" s="187"/>
      <c r="G130" s="195">
        <f t="shared" si="6"/>
        <v>0</v>
      </c>
    </row>
    <row r="131" spans="1:7" ht="177.75" customHeight="1">
      <c r="A131" s="82" t="s">
        <v>613</v>
      </c>
      <c r="B131" s="186"/>
      <c r="C131" s="92" t="s">
        <v>596</v>
      </c>
      <c r="D131" s="82"/>
      <c r="E131" s="252"/>
      <c r="F131" s="187"/>
      <c r="G131" s="195"/>
    </row>
    <row r="132" spans="1:7" ht="30" customHeight="1">
      <c r="A132" s="82" t="s">
        <v>285</v>
      </c>
      <c r="B132" s="186"/>
      <c r="C132" s="92" t="s">
        <v>597</v>
      </c>
      <c r="D132" s="92" t="s">
        <v>208</v>
      </c>
      <c r="E132" s="252"/>
      <c r="F132" s="187"/>
      <c r="G132" s="195">
        <f t="shared" ref="G132:G138" si="7">E132*F132</f>
        <v>0</v>
      </c>
    </row>
    <row r="133" spans="1:7" ht="30" customHeight="1">
      <c r="A133" s="82" t="s">
        <v>286</v>
      </c>
      <c r="B133" s="186"/>
      <c r="C133" s="92" t="s">
        <v>598</v>
      </c>
      <c r="D133" s="92" t="s">
        <v>599</v>
      </c>
      <c r="E133" s="252"/>
      <c r="F133" s="187"/>
      <c r="G133" s="195">
        <f t="shared" si="7"/>
        <v>0</v>
      </c>
    </row>
    <row r="134" spans="1:7" ht="30" customHeight="1">
      <c r="A134" s="82" t="s">
        <v>614</v>
      </c>
      <c r="B134" s="186"/>
      <c r="C134" s="92" t="s">
        <v>600</v>
      </c>
      <c r="D134" s="92" t="s">
        <v>601</v>
      </c>
      <c r="E134" s="252"/>
      <c r="F134" s="187"/>
      <c r="G134" s="195">
        <f t="shared" si="7"/>
        <v>0</v>
      </c>
    </row>
    <row r="135" spans="1:7" ht="30" customHeight="1">
      <c r="A135" s="82" t="s">
        <v>615</v>
      </c>
      <c r="B135" s="186"/>
      <c r="C135" s="92" t="s">
        <v>602</v>
      </c>
      <c r="D135" s="92" t="s">
        <v>603</v>
      </c>
      <c r="E135" s="252"/>
      <c r="F135" s="187"/>
      <c r="G135" s="195">
        <f t="shared" si="7"/>
        <v>0</v>
      </c>
    </row>
    <row r="136" spans="1:7" ht="55.5" customHeight="1">
      <c r="A136" s="82" t="s">
        <v>616</v>
      </c>
      <c r="B136" s="186"/>
      <c r="C136" s="92" t="s">
        <v>604</v>
      </c>
      <c r="D136" s="92" t="s">
        <v>605</v>
      </c>
      <c r="E136" s="252"/>
      <c r="F136" s="187"/>
      <c r="G136" s="195">
        <f t="shared" si="7"/>
        <v>0</v>
      </c>
    </row>
    <row r="137" spans="1:7" ht="30" customHeight="1">
      <c r="A137" s="82" t="s">
        <v>617</v>
      </c>
      <c r="B137" s="186"/>
      <c r="C137" s="92" t="s">
        <v>606</v>
      </c>
      <c r="D137" s="92" t="s">
        <v>605</v>
      </c>
      <c r="E137" s="252"/>
      <c r="F137" s="187"/>
      <c r="G137" s="195">
        <f t="shared" si="7"/>
        <v>0</v>
      </c>
    </row>
    <row r="138" spans="1:7" ht="30" customHeight="1">
      <c r="A138" s="82" t="s">
        <v>618</v>
      </c>
      <c r="B138" s="186"/>
      <c r="C138" s="92" t="s">
        <v>607</v>
      </c>
      <c r="D138" s="92" t="s">
        <v>103</v>
      </c>
      <c r="E138" s="252"/>
      <c r="F138" s="187"/>
      <c r="G138" s="195">
        <f t="shared" si="7"/>
        <v>0</v>
      </c>
    </row>
    <row r="139" spans="1:7" ht="30.75" customHeight="1">
      <c r="A139" s="183"/>
      <c r="B139" s="184"/>
      <c r="C139" s="228" t="s">
        <v>565</v>
      </c>
      <c r="D139" s="82"/>
      <c r="E139" s="187"/>
      <c r="F139" s="187"/>
      <c r="G139" s="126">
        <f>SUM(G122:G138)</f>
        <v>0</v>
      </c>
    </row>
    <row r="140" spans="1:7" ht="30.75" customHeight="1">
      <c r="A140" s="183" t="s">
        <v>566</v>
      </c>
      <c r="B140" s="184"/>
      <c r="C140" s="228" t="s">
        <v>321</v>
      </c>
      <c r="D140" s="82"/>
      <c r="E140" s="187"/>
      <c r="F140" s="187"/>
      <c r="G140" s="126"/>
    </row>
    <row r="141" spans="1:7" ht="61.5" customHeight="1">
      <c r="A141" s="181" t="s">
        <v>567</v>
      </c>
      <c r="B141" s="184"/>
      <c r="C141" s="92" t="s">
        <v>711</v>
      </c>
      <c r="D141" s="82"/>
      <c r="E141" s="187"/>
      <c r="F141" s="187"/>
      <c r="G141" s="126"/>
    </row>
    <row r="142" spans="1:7" ht="30.75" customHeight="1">
      <c r="A142" s="181" t="s">
        <v>568</v>
      </c>
      <c r="B142" s="184"/>
      <c r="C142" s="92" t="s">
        <v>712</v>
      </c>
      <c r="D142" s="82" t="s">
        <v>80</v>
      </c>
      <c r="E142" s="318">
        <f>'[8]RR MASONRY1M HT'!$G$7+'[8]RR Masonry 2M HT'!$G$6+'[8]RR Masonry 2.5m ht'!$G$7</f>
        <v>5169.1500000000033</v>
      </c>
      <c r="F142" s="318">
        <f>'[8]Breast wall 1M HT'!$I$7</f>
        <v>278.63</v>
      </c>
      <c r="G142" s="195">
        <f>E142*F142</f>
        <v>1440280.264500001</v>
      </c>
    </row>
    <row r="143" spans="1:7" ht="44.25" customHeight="1">
      <c r="A143" s="181" t="s">
        <v>587</v>
      </c>
      <c r="B143" s="129">
        <v>12.8</v>
      </c>
      <c r="C143" s="111" t="s">
        <v>283</v>
      </c>
      <c r="D143" s="129" t="s">
        <v>80</v>
      </c>
      <c r="E143" s="318">
        <f>'[8]RR MASONRY1M HT'!$G$12+'[8]RR Masonry 2M HT'!$G$11+'[8]RR Masonry 2.5m ht'!$G$12</f>
        <v>1122.4440000000006</v>
      </c>
      <c r="F143" s="318">
        <f>'[8]Breast wall 1M HT'!$I$12</f>
        <v>6879.72</v>
      </c>
      <c r="G143" s="195">
        <f>E143*F143</f>
        <v>7722100.4356800048</v>
      </c>
    </row>
    <row r="144" spans="1:7" ht="69.75" hidden="1" customHeight="1">
      <c r="A144" s="181" t="s">
        <v>588</v>
      </c>
      <c r="B144" s="129">
        <v>13.4</v>
      </c>
      <c r="C144" s="108" t="s">
        <v>692</v>
      </c>
      <c r="D144" s="175" t="s">
        <v>80</v>
      </c>
      <c r="E144" s="318">
        <f>'[9]Breast wall 1M HT'!$G$9+'[9]Breast wall 2M HT'!$G$8+'[9]Breast wall 2.5m ht'!$G$9</f>
        <v>464.18337500000041</v>
      </c>
      <c r="F144" s="318">
        <v>0</v>
      </c>
      <c r="G144" s="195">
        <f>E144*F144</f>
        <v>0</v>
      </c>
    </row>
    <row r="145" spans="1:8" ht="46.5" hidden="1" customHeight="1">
      <c r="A145" s="181" t="s">
        <v>708</v>
      </c>
      <c r="B145" s="129"/>
      <c r="C145" s="111" t="s">
        <v>694</v>
      </c>
      <c r="D145" s="129" t="s">
        <v>80</v>
      </c>
      <c r="E145" s="318">
        <f>'[9]Breast wall 1M HT'!$G$19+'[9]Breast wall 2M HT'!$G$18+'[9]Breast wall 2.5m ht'!$G$19</f>
        <v>17551.659250000019</v>
      </c>
      <c r="F145" s="318">
        <v>0</v>
      </c>
      <c r="G145" s="195">
        <f t="shared" ref="G145:G148" si="8">E145*F145</f>
        <v>0</v>
      </c>
    </row>
    <row r="146" spans="1:8" ht="45" hidden="1" customHeight="1">
      <c r="A146" s="181" t="s">
        <v>709</v>
      </c>
      <c r="B146" s="129"/>
      <c r="C146" s="332" t="s">
        <v>195</v>
      </c>
      <c r="D146" s="129" t="s">
        <v>161</v>
      </c>
      <c r="E146" s="318">
        <f>'[9]Breast wall 1M HT'!$G$24+'[9]Breast wall 2M HT'!$G$23+'[9]Breast wall 2.5m ht'!$G$24</f>
        <v>79.866994500000075</v>
      </c>
      <c r="F146" s="318">
        <v>0</v>
      </c>
      <c r="G146" s="195">
        <f t="shared" si="8"/>
        <v>0</v>
      </c>
    </row>
    <row r="147" spans="1:8" ht="120.75" hidden="1" customHeight="1">
      <c r="A147" s="181" t="s">
        <v>710</v>
      </c>
      <c r="B147" s="129"/>
      <c r="C147" s="111" t="s">
        <v>589</v>
      </c>
      <c r="D147" s="129" t="s">
        <v>80</v>
      </c>
      <c r="E147" s="318">
        <f>'[9]Breast wall 1M HT'!$G$26+'[9]Breast wall 2M HT'!$G$25+'[9]Breast wall 2.5m ht'!$G$26</f>
        <v>2242.0050000000019</v>
      </c>
      <c r="F147" s="318">
        <v>0</v>
      </c>
      <c r="G147" s="188">
        <f t="shared" si="8"/>
        <v>0</v>
      </c>
    </row>
    <row r="148" spans="1:8" ht="25.5">
      <c r="A148" s="181" t="s">
        <v>588</v>
      </c>
      <c r="B148" s="129"/>
      <c r="C148" s="47" t="s">
        <v>738</v>
      </c>
      <c r="D148" s="94" t="s">
        <v>80</v>
      </c>
      <c r="E148" s="318">
        <f>'[8]RR MASONRY1M HT'!$G$19+'[8]RR Masonry 2M HT'!$G$18+'[8]RR Masonry 2.5m ht'!$G$19</f>
        <v>11135.826000000006</v>
      </c>
      <c r="F148" s="318">
        <f>'[8]RR MASONRY1M HT'!$I$19</f>
        <v>6124.75</v>
      </c>
      <c r="G148" s="188">
        <f t="shared" si="8"/>
        <v>68204150.293500036</v>
      </c>
    </row>
    <row r="149" spans="1:8" ht="42" customHeight="1">
      <c r="A149" s="181"/>
      <c r="B149" s="129"/>
      <c r="C149" s="228" t="s">
        <v>569</v>
      </c>
      <c r="D149" s="129"/>
      <c r="E149" s="254"/>
      <c r="F149" s="165"/>
      <c r="G149" s="164">
        <f>SUM(G142:G148)</f>
        <v>77366530.993680045</v>
      </c>
    </row>
    <row r="150" spans="1:8" ht="27.75" customHeight="1">
      <c r="A150" s="258" t="s">
        <v>570</v>
      </c>
      <c r="B150" s="129"/>
      <c r="C150" s="261" t="s">
        <v>586</v>
      </c>
      <c r="D150" s="129"/>
      <c r="E150" s="254"/>
      <c r="F150" s="165"/>
      <c r="G150" s="176"/>
    </row>
    <row r="151" spans="1:8">
      <c r="A151" s="109" t="s">
        <v>571</v>
      </c>
      <c r="B151" s="130">
        <v>3.27</v>
      </c>
      <c r="C151" s="108" t="s">
        <v>586</v>
      </c>
      <c r="D151" s="5" t="s">
        <v>101</v>
      </c>
      <c r="E151" s="114">
        <f>[3]Mulching!$G$52</f>
        <v>46080</v>
      </c>
      <c r="F151" s="116">
        <f>[3]Mulching!$I$52</f>
        <v>56</v>
      </c>
      <c r="G151" s="125">
        <f>E151*F151</f>
        <v>2580480</v>
      </c>
    </row>
    <row r="152" spans="1:8" ht="32.25" customHeight="1">
      <c r="A152" s="109"/>
      <c r="B152" s="130"/>
      <c r="C152" s="228" t="s">
        <v>572</v>
      </c>
      <c r="D152" s="5"/>
      <c r="E152" s="114"/>
      <c r="F152" s="116"/>
      <c r="G152" s="180">
        <f>G151</f>
        <v>2580480</v>
      </c>
    </row>
    <row r="153" spans="1:8" ht="19.5" customHeight="1">
      <c r="A153" s="183" t="s">
        <v>573</v>
      </c>
      <c r="B153" s="184"/>
      <c r="C153" s="93" t="s">
        <v>284</v>
      </c>
      <c r="D153" s="82"/>
      <c r="E153" s="187"/>
      <c r="F153" s="187"/>
      <c r="G153" s="188"/>
    </row>
    <row r="154" spans="1:8" ht="29.25" customHeight="1">
      <c r="A154" s="181" t="s">
        <v>574</v>
      </c>
      <c r="B154" s="110">
        <v>13.4</v>
      </c>
      <c r="C154" s="111" t="s">
        <v>312</v>
      </c>
      <c r="D154" s="129" t="s">
        <v>80</v>
      </c>
      <c r="E154" s="253"/>
      <c r="F154" s="115"/>
      <c r="G154" s="154"/>
      <c r="H154" s="10">
        <v>5920</v>
      </c>
    </row>
    <row r="155" spans="1:8" ht="30" customHeight="1">
      <c r="A155" s="82"/>
      <c r="B155" s="186"/>
      <c r="C155" s="228" t="s">
        <v>575</v>
      </c>
      <c r="D155" s="82"/>
      <c r="E155" s="187"/>
      <c r="F155" s="187"/>
      <c r="G155" s="347">
        <f>'[3]GABI0N WALL 1'!$J$46</f>
        <v>0</v>
      </c>
      <c r="H155" s="346">
        <f>G155+G152+G149+G119+G104+G101+G91+G70+G76+G66+G53+G48+G41+G26+G23+G17</f>
        <v>237768813.93959314</v>
      </c>
    </row>
    <row r="158" spans="1:8">
      <c r="E158" s="243">
        <f>0.45*0.7</f>
        <v>0.315</v>
      </c>
      <c r="F158" s="121">
        <v>11329</v>
      </c>
      <c r="G158" s="127">
        <f>E158*F158</f>
        <v>3568.6350000000002</v>
      </c>
      <c r="H158" s="10" t="s">
        <v>313</v>
      </c>
    </row>
    <row r="159" spans="1:8">
      <c r="E159" s="243">
        <f>0.45*0.7</f>
        <v>0.315</v>
      </c>
      <c r="F159" s="121">
        <v>6159</v>
      </c>
      <c r="G159" s="127">
        <f>E159*F159</f>
        <v>1940.085</v>
      </c>
      <c r="H159" s="10" t="s">
        <v>314</v>
      </c>
    </row>
    <row r="160" spans="1:8">
      <c r="E160" s="243">
        <f>0.45*0.7</f>
        <v>0.315</v>
      </c>
      <c r="F160" s="121">
        <v>11226</v>
      </c>
      <c r="G160" s="127">
        <f>E160*F160</f>
        <v>3536.19</v>
      </c>
      <c r="H160" s="10" t="s">
        <v>315</v>
      </c>
    </row>
  </sheetData>
  <mergeCells count="3">
    <mergeCell ref="A89:A90"/>
    <mergeCell ref="A43:A46"/>
    <mergeCell ref="A28:A38"/>
  </mergeCells>
  <printOptions horizontalCentered="1"/>
  <pageMargins left="0.70866141732283472" right="0.31496062992125984" top="0.74803149606299213" bottom="0.74803149606299213" header="0.31496062992125984" footer="0.31496062992125984"/>
  <pageSetup paperSize="9" scale="8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C15" sqref="C15"/>
    </sheetView>
  </sheetViews>
  <sheetFormatPr defaultRowHeight="15"/>
  <cols>
    <col min="1" max="1" width="5.7109375" bestFit="1" customWidth="1"/>
    <col min="2" max="2" width="58.28515625" bestFit="1" customWidth="1"/>
    <col min="3" max="3" width="21.42578125" bestFit="1" customWidth="1"/>
  </cols>
  <sheetData>
    <row r="1" spans="1:3">
      <c r="A1" s="378" t="s">
        <v>722</v>
      </c>
      <c r="B1" s="378" t="s">
        <v>723</v>
      </c>
      <c r="C1" s="337" t="s">
        <v>724</v>
      </c>
    </row>
    <row r="2" spans="1:3" ht="15.75" thickBot="1">
      <c r="A2" s="379"/>
      <c r="B2" s="379"/>
      <c r="C2" s="338" t="s">
        <v>725</v>
      </c>
    </row>
    <row r="3" spans="1:3" ht="15.75" thickBot="1">
      <c r="A3" s="339">
        <v>1</v>
      </c>
      <c r="B3" s="340" t="s">
        <v>726</v>
      </c>
      <c r="C3" s="344">
        <f>'Bill 2'!G6</f>
        <v>1089078.632</v>
      </c>
    </row>
    <row r="4" spans="1:3" ht="24" customHeight="1" thickBot="1">
      <c r="A4" s="339">
        <v>2</v>
      </c>
      <c r="B4" s="340" t="s">
        <v>727</v>
      </c>
      <c r="C4" s="344">
        <f>SUM('Bill 2'!G12:G20)</f>
        <v>1041898591.6493497</v>
      </c>
    </row>
    <row r="5" spans="1:3" ht="15.75" thickBot="1">
      <c r="A5" s="339">
        <v>3</v>
      </c>
      <c r="B5" s="340" t="s">
        <v>728</v>
      </c>
      <c r="C5" s="344">
        <f>'Bill Summary '!H15+'Bill Summary '!H16</f>
        <v>250576177.96040002</v>
      </c>
    </row>
    <row r="6" spans="1:3" ht="15.75" thickBot="1">
      <c r="A6" s="339">
        <v>4</v>
      </c>
      <c r="B6" s="340" t="s">
        <v>729</v>
      </c>
      <c r="C6" s="344">
        <f>'Bill Summary '!H17+'Bill Summary '!H18</f>
        <v>124139110.50799999</v>
      </c>
    </row>
    <row r="7" spans="1:3" ht="15.75" thickBot="1">
      <c r="A7" s="339">
        <v>5</v>
      </c>
      <c r="B7" s="340" t="s">
        <v>730</v>
      </c>
      <c r="C7" s="344">
        <f>'Bill Summary '!H37</f>
        <v>120112749.18014035</v>
      </c>
    </row>
    <row r="8" spans="1:3" ht="30.75" customHeight="1" thickBot="1">
      <c r="A8" s="339">
        <v>6</v>
      </c>
      <c r="B8" s="342" t="s">
        <v>731</v>
      </c>
      <c r="C8" s="344">
        <f>'Bill Summary '!H41+'Bill Summary '!H42</f>
        <v>9529319.6382732317</v>
      </c>
    </row>
    <row r="9" spans="1:3" ht="15.75" thickBot="1">
      <c r="A9" s="339">
        <v>7</v>
      </c>
      <c r="B9" s="340" t="s">
        <v>732</v>
      </c>
      <c r="C9" s="344">
        <f>'Bill Summary '!H132</f>
        <v>0</v>
      </c>
    </row>
    <row r="10" spans="1:3" ht="15.75" thickBot="1">
      <c r="A10" s="339">
        <v>8</v>
      </c>
      <c r="B10" s="340" t="s">
        <v>733</v>
      </c>
      <c r="C10" s="344">
        <f>'Bill Summary '!H133</f>
        <v>3521407.5096000005</v>
      </c>
    </row>
    <row r="11" spans="1:3" ht="15.75" thickBot="1">
      <c r="A11" s="339">
        <v>9</v>
      </c>
      <c r="B11" s="340" t="s">
        <v>734</v>
      </c>
      <c r="C11" s="344">
        <f>SUM('Bill Summary '!H141:H148)+'Bill Summary '!H121</f>
        <v>206769611.23287514</v>
      </c>
    </row>
    <row r="12" spans="1:3" ht="15.75" thickBot="1">
      <c r="A12" s="339">
        <v>10</v>
      </c>
      <c r="B12" s="340" t="s">
        <v>735</v>
      </c>
      <c r="C12" s="344">
        <f>SUM('Bill Summary '!H123:H130)</f>
        <v>26500475.169567995</v>
      </c>
    </row>
    <row r="13" spans="1:3" ht="15.75" thickBot="1">
      <c r="A13" s="339">
        <v>11</v>
      </c>
      <c r="B13" s="340" t="s">
        <v>736</v>
      </c>
      <c r="C13" s="344">
        <f>'Bill Summary '!H134</f>
        <v>977320.02755000012</v>
      </c>
    </row>
    <row r="14" spans="1:3" ht="15.75" thickBot="1">
      <c r="A14" s="343"/>
      <c r="B14" s="340" t="s">
        <v>737</v>
      </c>
      <c r="C14" s="341">
        <f>SUM(C3:C13)</f>
        <v>1785113841.5077562</v>
      </c>
    </row>
  </sheetData>
  <mergeCells count="2">
    <mergeCell ref="A1:A2"/>
    <mergeCell ref="B1:B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Bill Summary </vt:lpstr>
      <vt:lpstr>Bill 1</vt:lpstr>
      <vt:lpstr>Bill 2</vt:lpstr>
      <vt:lpstr>Bill 6</vt:lpstr>
      <vt:lpstr>Bill 8</vt:lpstr>
      <vt:lpstr>Bill 17</vt:lpstr>
      <vt:lpstr>Sheet1</vt:lpstr>
      <vt:lpstr>'Bill 1'!Print_Area</vt:lpstr>
      <vt:lpstr>'Bill 17'!Print_Area</vt:lpstr>
      <vt:lpstr>'Bill 2'!Print_Area</vt:lpstr>
      <vt:lpstr>'Bill 6'!Print_Area</vt:lpstr>
      <vt:lpstr>'Bill 8'!Print_Area</vt:lpstr>
      <vt:lpstr>'Bill Summary '!Print_Area</vt:lpstr>
      <vt:lpstr>'Bill 1'!Print_Titles</vt:lpstr>
      <vt:lpstr>'Bill 17'!Print_Titles</vt:lpstr>
      <vt:lpstr>'Bill 2'!Print_Titles</vt:lpstr>
      <vt:lpstr>'Bill 6'!Print_Titles</vt:lpstr>
      <vt:lpstr>'Bill 8'!Print_Titles</vt:lpstr>
      <vt:lpstr>'Bill Summary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2020-02-17T09:43:04Z</dcterms:modified>
</cp:coreProperties>
</file>